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05" windowWidth="14910" windowHeight="7860" tabRatio="734"/>
  </bookViews>
  <sheets>
    <sheet name="陳明華-總業績" sheetId="25" r:id="rId1"/>
    <sheet name="許振華-總業績" sheetId="29" r:id="rId2"/>
    <sheet name="馮凌雲-工業應用" sheetId="27" r:id="rId3"/>
    <sheet name="徐俊-貼合" sheetId="28" r:id="rId4"/>
    <sheet name="游曉(advanta)" sheetId="32" r:id="rId5"/>
    <sheet name="2014.2015總表" sheetId="34" r:id="rId6"/>
    <sheet name="陳立江-貼合(職職)" sheetId="26" r:id="rId7"/>
    <sheet name="曾濤-貼合(業助没有業績)" sheetId="30" r:id="rId8"/>
    <sheet name="總表2015(不用)" sheetId="31" r:id="rId9"/>
  </sheets>
  <calcPr calcId="125725"/>
</workbook>
</file>

<file path=xl/calcChain.xml><?xml version="1.0" encoding="utf-8"?>
<calcChain xmlns="http://schemas.openxmlformats.org/spreadsheetml/2006/main">
  <c r="C25" i="32"/>
  <c r="B25"/>
  <c r="C32" i="28"/>
  <c r="B32"/>
  <c r="C32" i="27"/>
  <c r="B32"/>
  <c r="C36" i="29"/>
  <c r="B36"/>
  <c r="C31" i="25"/>
  <c r="B31"/>
  <c r="N14" i="29"/>
  <c r="H14"/>
  <c r="P19" i="34"/>
  <c r="C19" i="32"/>
  <c r="B19"/>
  <c r="D19" s="1"/>
  <c r="D18"/>
  <c r="D17"/>
  <c r="H5"/>
  <c r="H11" i="26"/>
  <c r="H12"/>
  <c r="H10"/>
  <c r="P15" i="34"/>
  <c r="P16"/>
  <c r="P17"/>
  <c r="P18"/>
  <c r="P20"/>
  <c r="P14"/>
  <c r="P9"/>
  <c r="P5"/>
  <c r="P6"/>
  <c r="P7"/>
  <c r="P8"/>
  <c r="P4"/>
  <c r="N9" i="29"/>
  <c r="N5"/>
  <c r="N9" i="28"/>
  <c r="N5"/>
  <c r="N9" i="26"/>
  <c r="N5"/>
  <c r="N9" i="27"/>
  <c r="N5"/>
  <c r="N8" i="25"/>
  <c r="N4"/>
  <c r="K22" i="31"/>
  <c r="M21" l="1"/>
  <c r="I21"/>
  <c r="L21" s="1"/>
  <c r="M20"/>
  <c r="I20"/>
  <c r="L20" s="1"/>
  <c r="M19"/>
  <c r="I19"/>
  <c r="L19" s="1"/>
  <c r="M18"/>
  <c r="I18"/>
  <c r="L18" s="1"/>
  <c r="M17"/>
  <c r="I17"/>
  <c r="L17" s="1"/>
  <c r="M16"/>
  <c r="I16"/>
  <c r="L16" s="1"/>
  <c r="M15"/>
  <c r="I15"/>
  <c r="L15" s="1"/>
  <c r="M14"/>
  <c r="I14"/>
  <c r="L14" s="1"/>
  <c r="M13"/>
  <c r="I13"/>
  <c r="L13" s="1"/>
  <c r="M12"/>
  <c r="I12"/>
  <c r="L12" s="1"/>
  <c r="M11"/>
  <c r="I11"/>
  <c r="L11" s="1"/>
  <c r="M10"/>
  <c r="I10"/>
  <c r="L10" s="1"/>
  <c r="M9"/>
  <c r="I9"/>
  <c r="L9" s="1"/>
  <c r="M8"/>
  <c r="I8"/>
  <c r="L8" s="1"/>
  <c r="M7"/>
  <c r="I7"/>
  <c r="L7" s="1"/>
  <c r="N7" s="1"/>
  <c r="O7" s="1"/>
  <c r="M6"/>
  <c r="I6"/>
  <c r="L6" s="1"/>
  <c r="N6" s="1"/>
  <c r="O6" s="1"/>
  <c r="M5"/>
  <c r="I5"/>
  <c r="L5" s="1"/>
  <c r="N5" s="1"/>
  <c r="O5" s="1"/>
  <c r="M4"/>
  <c r="I4"/>
  <c r="L4" s="1"/>
  <c r="N4" s="1"/>
  <c r="O4" s="1"/>
  <c r="O3"/>
  <c r="N8" l="1"/>
  <c r="O8" s="1"/>
  <c r="N9"/>
  <c r="O9" s="1"/>
  <c r="N10"/>
  <c r="O10" s="1"/>
  <c r="N11"/>
  <c r="O11" s="1"/>
  <c r="N12"/>
  <c r="O12" s="1"/>
  <c r="N13"/>
  <c r="O13" s="1"/>
  <c r="N14"/>
  <c r="O14" s="1"/>
  <c r="N15"/>
  <c r="O15" s="1"/>
  <c r="N16"/>
  <c r="O16" s="1"/>
  <c r="N17"/>
  <c r="O17" s="1"/>
  <c r="N18"/>
  <c r="O18" s="1"/>
  <c r="N19"/>
  <c r="O19" s="1"/>
  <c r="N20"/>
  <c r="O20" s="1"/>
  <c r="N21"/>
  <c r="O21" s="1"/>
  <c r="C20" i="30" l="1"/>
  <c r="B20"/>
  <c r="D20" s="1"/>
  <c r="D19"/>
  <c r="D18"/>
  <c r="I7"/>
  <c r="C7"/>
  <c r="L7" s="1"/>
  <c r="H4"/>
  <c r="C30" i="29"/>
  <c r="B30"/>
  <c r="D29"/>
  <c r="D28"/>
  <c r="C25" i="28"/>
  <c r="B25"/>
  <c r="D24"/>
  <c r="D23"/>
  <c r="C27" i="26"/>
  <c r="B27"/>
  <c r="D26"/>
  <c r="D25"/>
  <c r="C26" i="27"/>
  <c r="B26"/>
  <c r="D25"/>
  <c r="D24"/>
  <c r="D27" i="26" l="1"/>
  <c r="D25" i="28"/>
  <c r="D30" i="29"/>
  <c r="D26" i="27"/>
  <c r="H9" i="29"/>
  <c r="I9" i="28"/>
  <c r="C9"/>
  <c r="D22" i="25"/>
  <c r="D23"/>
  <c r="H9" i="26"/>
  <c r="I9" i="27"/>
  <c r="C9"/>
  <c r="H9" s="1"/>
  <c r="C8" i="25"/>
  <c r="H8" l="1"/>
  <c r="H5" i="27"/>
  <c r="C24" i="25"/>
  <c r="B24"/>
  <c r="H7" i="30"/>
  <c r="K7" s="1"/>
  <c r="M7" s="1"/>
  <c r="H9" i="28"/>
  <c r="H5" i="26"/>
  <c r="H5" i="29"/>
  <c r="H5" i="28"/>
  <c r="H4" i="25"/>
  <c r="D24" l="1"/>
</calcChain>
</file>

<file path=xl/sharedStrings.xml><?xml version="1.0" encoding="utf-8"?>
<sst xmlns="http://schemas.openxmlformats.org/spreadsheetml/2006/main" count="644" uniqueCount="237">
  <si>
    <t>姓名</t>
  </si>
  <si>
    <t>職務津貼</t>
    <phoneticPr fontId="1" type="noConversion"/>
  </si>
  <si>
    <t>工作津貼</t>
    <phoneticPr fontId="1" type="noConversion"/>
  </si>
  <si>
    <t>績效津貼</t>
    <phoneticPr fontId="1" type="noConversion"/>
  </si>
  <si>
    <t>全勤</t>
    <phoneticPr fontId="1" type="noConversion"/>
  </si>
  <si>
    <t>薪資小計</t>
    <phoneticPr fontId="1" type="noConversion"/>
  </si>
  <si>
    <t>職務</t>
    <phoneticPr fontId="3" type="noConversion"/>
  </si>
  <si>
    <t>陳明華</t>
    <phoneticPr fontId="3" type="noConversion"/>
  </si>
  <si>
    <t>陳立江</t>
    <phoneticPr fontId="3" type="noConversion"/>
  </si>
  <si>
    <t>馮凌雲</t>
    <phoneticPr fontId="3" type="noConversion"/>
  </si>
  <si>
    <t>許振華</t>
    <phoneticPr fontId="3" type="noConversion"/>
  </si>
  <si>
    <t>協理</t>
    <phoneticPr fontId="1" type="noConversion"/>
  </si>
  <si>
    <t>2013業績(A)</t>
    <phoneticPr fontId="1" type="noConversion"/>
  </si>
  <si>
    <t>2014業績(B)</t>
    <phoneticPr fontId="1" type="noConversion"/>
  </si>
  <si>
    <t>年目標績效</t>
    <phoneticPr fontId="1" type="noConversion"/>
  </si>
  <si>
    <t>2015年薪資及獎金統計辦法</t>
    <phoneticPr fontId="3" type="noConversion"/>
  </si>
  <si>
    <t>平均業績(A+B)/2</t>
    <phoneticPr fontId="1" type="noConversion"/>
  </si>
  <si>
    <t>上海鼎特適</t>
    <phoneticPr fontId="3" type="noConversion"/>
  </si>
  <si>
    <t>業務經理</t>
    <phoneticPr fontId="1" type="noConversion"/>
  </si>
  <si>
    <t>基本薪資</t>
    <phoneticPr fontId="1" type="noConversion"/>
  </si>
  <si>
    <t>業務副理</t>
    <phoneticPr fontId="1" type="noConversion"/>
  </si>
  <si>
    <t>業務員</t>
    <phoneticPr fontId="1" type="noConversion"/>
  </si>
  <si>
    <t>徐俊</t>
    <phoneticPr fontId="3" type="noConversion"/>
  </si>
  <si>
    <t>業助</t>
    <phoneticPr fontId="1" type="noConversion"/>
  </si>
  <si>
    <t>曾濤</t>
    <phoneticPr fontId="3" type="noConversion"/>
  </si>
  <si>
    <t>社保</t>
    <phoneticPr fontId="3" type="noConversion"/>
  </si>
  <si>
    <t>特別獎金</t>
    <phoneticPr fontId="3" type="noConversion"/>
  </si>
  <si>
    <t>公積金</t>
    <phoneticPr fontId="3" type="noConversion"/>
  </si>
  <si>
    <t>工業應用</t>
    <phoneticPr fontId="3" type="noConversion"/>
  </si>
  <si>
    <t>貼合組</t>
    <phoneticPr fontId="3" type="noConversion"/>
  </si>
  <si>
    <t>工業應用組</t>
    <phoneticPr fontId="3" type="noConversion"/>
  </si>
  <si>
    <t>平均</t>
    <phoneticPr fontId="3" type="noConversion"/>
  </si>
  <si>
    <t>Advanta</t>
    <phoneticPr fontId="3" type="noConversion"/>
  </si>
  <si>
    <t>五一勞動節</t>
    <phoneticPr fontId="3" type="noConversion"/>
  </si>
  <si>
    <t>十一國慶節</t>
    <phoneticPr fontId="3" type="noConversion"/>
  </si>
  <si>
    <t>銷售工程師</t>
    <phoneticPr fontId="1" type="noConversion"/>
  </si>
  <si>
    <t>高專</t>
    <phoneticPr fontId="1" type="noConversion"/>
  </si>
  <si>
    <t>社保=上限=5036*3=15108*35%=5288</t>
    <phoneticPr fontId="3" type="noConversion"/>
  </si>
  <si>
    <t>公積金=上限=15114*7%=1058</t>
    <phoneticPr fontId="3" type="noConversion"/>
  </si>
  <si>
    <t>社保=下限=5036*0.6=3021</t>
    <phoneticPr fontId="3" type="noConversion"/>
  </si>
  <si>
    <t>方案二:銷售額</t>
    <phoneticPr fontId="3" type="noConversion"/>
  </si>
  <si>
    <t>以業績獎金基礎*成長或衰退比率</t>
    <phoneticPr fontId="3" type="noConversion"/>
  </si>
  <si>
    <t>加上業績獎金基礎=當年業績獎金</t>
    <phoneticPr fontId="3" type="noConversion"/>
  </si>
  <si>
    <t>公積金=下限=1614*7%</t>
    <phoneticPr fontId="3" type="noConversion"/>
  </si>
  <si>
    <t>方案二:銷售額</t>
    <phoneticPr fontId="3" type="noConversion"/>
  </si>
  <si>
    <t>60,000,000  (60,000,000-70,000,000)*-0.02%=-2,000   20,500-2,000=18,500</t>
    <phoneticPr fontId="3" type="noConversion"/>
  </si>
  <si>
    <t>60,000,000  (60,000,000-70,000,000)/70,000,000=-14%   20,500*(1-14%)=17,630</t>
    <phoneticPr fontId="3" type="noConversion"/>
  </si>
  <si>
    <t>業績獎金基礎</t>
    <phoneticPr fontId="1" type="noConversion"/>
  </si>
  <si>
    <t>業績獎金基礎</t>
    <phoneticPr fontId="1" type="noConversion"/>
  </si>
  <si>
    <t>銷售額</t>
    <phoneticPr fontId="3" type="noConversion"/>
  </si>
  <si>
    <t>職務</t>
  </si>
  <si>
    <t>基本薪資</t>
  </si>
  <si>
    <t>職務津貼</t>
  </si>
  <si>
    <t>工作津貼</t>
  </si>
  <si>
    <t>績效津貼</t>
  </si>
  <si>
    <t>全勤</t>
  </si>
  <si>
    <t>薪資小計</t>
  </si>
  <si>
    <t>業績獎金基礎</t>
  </si>
  <si>
    <t>年目標績效</t>
  </si>
  <si>
    <t>協理</t>
  </si>
  <si>
    <t>陳明華</t>
  </si>
  <si>
    <t>業務副理</t>
  </si>
  <si>
    <t>馮凌雲</t>
  </si>
  <si>
    <t>陳立江</t>
  </si>
  <si>
    <t>高專</t>
  </si>
  <si>
    <t>許振華</t>
  </si>
  <si>
    <t>銷售工程師</t>
  </si>
  <si>
    <t>徐俊</t>
  </si>
  <si>
    <t>80,000,000  (80,000,000-70,000,000)/70,000,000 =14%  500*1.14=570</t>
    <phoneticPr fontId="3" type="noConversion"/>
  </si>
  <si>
    <t>4942*0.35</t>
    <phoneticPr fontId="3" type="noConversion"/>
  </si>
  <si>
    <t>4942*0.07</t>
    <phoneticPr fontId="3" type="noConversion"/>
  </si>
  <si>
    <t>年薪+3個月年終</t>
    <phoneticPr fontId="3" type="noConversion"/>
  </si>
  <si>
    <t>年終3個月</t>
    <phoneticPr fontId="3" type="noConversion"/>
  </si>
  <si>
    <t>年薪(月薪*12+績效)</t>
    <phoneticPr fontId="3" type="noConversion"/>
  </si>
  <si>
    <t>曾  濤</t>
  </si>
  <si>
    <t>業助</t>
  </si>
  <si>
    <t>杜  歡</t>
  </si>
  <si>
    <t>李  瑩</t>
  </si>
  <si>
    <t>財務</t>
  </si>
  <si>
    <t>梁靜芬</t>
  </si>
  <si>
    <t>袁  媛</t>
  </si>
  <si>
    <t>張  利</t>
  </si>
  <si>
    <t>倉財務</t>
  </si>
  <si>
    <t>劉  義</t>
  </si>
  <si>
    <t>倉管</t>
  </si>
  <si>
    <t>彭 浪</t>
  </si>
  <si>
    <t>金大成</t>
  </si>
  <si>
    <t>閻小偉</t>
  </si>
  <si>
    <t>司機</t>
  </si>
  <si>
    <t>歐海濤</t>
  </si>
  <si>
    <t>張立曙</t>
  </si>
  <si>
    <t>謝桂珍</t>
  </si>
  <si>
    <t>廚房</t>
  </si>
  <si>
    <t>范國芬</t>
  </si>
  <si>
    <t>清潔</t>
  </si>
  <si>
    <t>組別</t>
    <phoneticPr fontId="46" type="noConversion"/>
  </si>
  <si>
    <t>年薪(月薪*12+績效)</t>
    <phoneticPr fontId="1" type="noConversion"/>
  </si>
  <si>
    <t>年終3個月</t>
    <phoneticPr fontId="46" type="noConversion"/>
  </si>
  <si>
    <t>年薪+年終*3</t>
    <phoneticPr fontId="46" type="noConversion"/>
  </si>
  <si>
    <t>TWD</t>
    <phoneticPr fontId="46" type="noConversion"/>
  </si>
  <si>
    <t>鼎特適</t>
    <phoneticPr fontId="46" type="noConversion"/>
  </si>
  <si>
    <t>貼合</t>
    <phoneticPr fontId="46" type="noConversion"/>
  </si>
  <si>
    <t>工業應用</t>
    <phoneticPr fontId="46" type="noConversion"/>
  </si>
  <si>
    <t>鼎特適總目標CNY</t>
    <phoneticPr fontId="46" type="noConversion"/>
  </si>
  <si>
    <t>財務+特助</t>
    <phoneticPr fontId="46" type="noConversion"/>
  </si>
  <si>
    <t>製表日期2015/1/22</t>
    <phoneticPr fontId="46" type="noConversion"/>
  </si>
  <si>
    <t>上海鼎特適貿易有限公司</t>
    <phoneticPr fontId="46" type="noConversion"/>
  </si>
  <si>
    <t>年薪(月薪*12+三節+特別+年終)</t>
    <phoneticPr fontId="3" type="noConversion"/>
  </si>
  <si>
    <t>75,000,000  (75,000,000-70,000,000)/70,000,000 =7%  26,500*1.07=28,355</t>
    <phoneticPr fontId="3" type="noConversion"/>
  </si>
  <si>
    <r>
      <t>4343</t>
    </r>
    <r>
      <rPr>
        <sz val="16"/>
        <color indexed="8"/>
        <rFont val="新細明體"/>
        <family val="1"/>
        <charset val="136"/>
      </rPr>
      <t>/月</t>
    </r>
    <phoneticPr fontId="3" type="noConversion"/>
  </si>
  <si>
    <t>869/月</t>
    <phoneticPr fontId="3" type="noConversion"/>
  </si>
  <si>
    <t>12408*0.35(上限)</t>
    <phoneticPr fontId="3" type="noConversion"/>
  </si>
  <si>
    <t>12408*0.07(上限)</t>
    <phoneticPr fontId="3" type="noConversion"/>
  </si>
  <si>
    <t>5288/月</t>
    <phoneticPr fontId="3" type="noConversion"/>
  </si>
  <si>
    <t>1058/月</t>
    <phoneticPr fontId="3" type="noConversion"/>
  </si>
  <si>
    <t>15108*.35(上限)</t>
    <phoneticPr fontId="3" type="noConversion"/>
  </si>
  <si>
    <t>15114*0.07(上限)</t>
    <phoneticPr fontId="3" type="noConversion"/>
  </si>
  <si>
    <t>3468/月</t>
    <phoneticPr fontId="3" type="noConversion"/>
  </si>
  <si>
    <t>694/月</t>
    <phoneticPr fontId="3" type="noConversion"/>
  </si>
  <si>
    <t>9908*0.35(上限)</t>
    <phoneticPr fontId="3" type="noConversion"/>
  </si>
  <si>
    <t>9908*0.07(上限)</t>
    <phoneticPr fontId="3" type="noConversion"/>
  </si>
  <si>
    <t>4168/月</t>
    <phoneticPr fontId="3" type="noConversion"/>
  </si>
  <si>
    <r>
      <t>833</t>
    </r>
    <r>
      <rPr>
        <sz val="16"/>
        <color indexed="8"/>
        <rFont val="新細明體"/>
        <family val="1"/>
        <charset val="136"/>
      </rPr>
      <t>/</t>
    </r>
    <r>
      <rPr>
        <sz val="16"/>
        <color indexed="8"/>
        <rFont val="新細明體"/>
        <family val="1"/>
        <charset val="136"/>
      </rPr>
      <t>月</t>
    </r>
    <phoneticPr fontId="3" type="noConversion"/>
  </si>
  <si>
    <t>11908*0.35(上限)</t>
    <phoneticPr fontId="3" type="noConversion"/>
  </si>
  <si>
    <t>11908*0.07(上限)</t>
    <phoneticPr fontId="3" type="noConversion"/>
  </si>
  <si>
    <t>2015年薪資及獎金統計辦法</t>
    <phoneticPr fontId="3" type="noConversion"/>
  </si>
  <si>
    <t>2014年薪資及獎金統計</t>
    <phoneticPr fontId="3" type="noConversion"/>
  </si>
  <si>
    <t>年薪
(月薪*12+三節+特別+年終)</t>
    <phoneticPr fontId="3" type="noConversion"/>
  </si>
  <si>
    <t>總計
(月薪*12+三節+特別+年終
+社保+公積金)</t>
    <phoneticPr fontId="3" type="noConversion"/>
  </si>
  <si>
    <t>年薪
(月薪*12+三節+業績獎金+年終3個月)</t>
    <phoneticPr fontId="3" type="noConversion"/>
  </si>
  <si>
    <t>年薪
(月薪*12+三節+業績獎金
+年終3個月)</t>
    <phoneticPr fontId="3" type="noConversion"/>
  </si>
  <si>
    <t>(社保+公積金)*12
(5288+1058)*12</t>
    <phoneticPr fontId="3" type="noConversion"/>
  </si>
  <si>
    <t>年終奬金3個月</t>
    <phoneticPr fontId="3" type="noConversion"/>
  </si>
  <si>
    <t>年終奬金3個月</t>
    <phoneticPr fontId="3" type="noConversion"/>
  </si>
  <si>
    <t>總計
(月薪*12+三節+特別+年終
+社保+公積金)</t>
    <phoneticPr fontId="3" type="noConversion"/>
  </si>
  <si>
    <t>(社保+公積金)*12
(4168+833)*12</t>
    <phoneticPr fontId="3" type="noConversion"/>
  </si>
  <si>
    <t>年終3個月</t>
    <phoneticPr fontId="3" type="noConversion"/>
  </si>
  <si>
    <t>特別獎金</t>
    <phoneticPr fontId="3" type="noConversion"/>
  </si>
  <si>
    <t>(社保+公積金)*12
(4343+869)*12</t>
    <phoneticPr fontId="3" type="noConversion"/>
  </si>
  <si>
    <t>(社保+公積金)*12
(3468+694)*12</t>
    <phoneticPr fontId="3" type="noConversion"/>
  </si>
  <si>
    <t>總計
(月薪*12+三節+特別+年終+社保+公積金)</t>
    <phoneticPr fontId="3" type="noConversion"/>
  </si>
  <si>
    <t>(社保+公積金)*12
(3751+750)*12</t>
    <phoneticPr fontId="3" type="noConversion"/>
  </si>
  <si>
    <t>年終獎金3個月</t>
    <phoneticPr fontId="3" type="noConversion"/>
  </si>
  <si>
    <t>年薪
(月薪*12+三節
+特別+年終)</t>
    <phoneticPr fontId="3" type="noConversion"/>
  </si>
  <si>
    <t xml:space="preserve">(社保+公積金)*12
</t>
    <phoneticPr fontId="3" type="noConversion"/>
  </si>
  <si>
    <t>業務經理</t>
  </si>
  <si>
    <t>業務員</t>
  </si>
  <si>
    <t>財務+特助</t>
    <phoneticPr fontId="46" type="noConversion"/>
  </si>
  <si>
    <t>李瑩</t>
    <phoneticPr fontId="46" type="noConversion"/>
  </si>
  <si>
    <t>2015年</t>
    <phoneticPr fontId="46" type="noConversion"/>
  </si>
  <si>
    <t>2014年</t>
    <phoneticPr fontId="46" type="noConversion"/>
  </si>
  <si>
    <t>上海鼎特適貿易有限公司</t>
    <phoneticPr fontId="46" type="noConversion"/>
  </si>
  <si>
    <t>總計
(月薪*12+三節+績效+年終
+社保+公積金)</t>
    <phoneticPr fontId="3" type="noConversion"/>
  </si>
  <si>
    <t>年薪
(月薪*12+三節
+績效+年終)</t>
    <phoneticPr fontId="3" type="noConversion"/>
  </si>
  <si>
    <t>(5288+1058)*12=76152</t>
    <phoneticPr fontId="46" type="noConversion"/>
  </si>
  <si>
    <t>(4343+869)*12=62544</t>
    <phoneticPr fontId="46" type="noConversion"/>
  </si>
  <si>
    <t>(4168+833)*12=60012</t>
    <phoneticPr fontId="46" type="noConversion"/>
  </si>
  <si>
    <t>(3751+750)*12=54012</t>
    <phoneticPr fontId="46" type="noConversion"/>
  </si>
  <si>
    <t>(3468+694)*12=49944</t>
    <phoneticPr fontId="46" type="noConversion"/>
  </si>
  <si>
    <t>(525+385)*12=10920</t>
    <phoneticPr fontId="46" type="noConversion"/>
  </si>
  <si>
    <t>總計
(月薪*12+三節+績效+
年終+社保+公積金)</t>
    <phoneticPr fontId="3" type="noConversion"/>
  </si>
  <si>
    <t>總計
(月薪*12+三節+績效+年終
+社保+公積金)</t>
    <phoneticPr fontId="3" type="noConversion"/>
  </si>
  <si>
    <t>總計
(月薪*12+三節+特別+年終
+社保+公積金)</t>
    <phoneticPr fontId="3" type="noConversion"/>
  </si>
  <si>
    <r>
      <t>N</t>
    </r>
    <r>
      <rPr>
        <sz val="16"/>
        <color indexed="8"/>
        <rFont val="新細明體"/>
        <family val="1"/>
        <charset val="136"/>
      </rPr>
      <t>TD1,036,060</t>
    </r>
    <phoneticPr fontId="3" type="noConversion"/>
  </si>
  <si>
    <t>NTD2,105,735</t>
    <phoneticPr fontId="3" type="noConversion"/>
  </si>
  <si>
    <t>NTD1,228,160</t>
    <phoneticPr fontId="3" type="noConversion"/>
  </si>
  <si>
    <t>NTD1,016,320</t>
    <phoneticPr fontId="3" type="noConversion"/>
  </si>
  <si>
    <t>NTD326,925</t>
    <phoneticPr fontId="3" type="noConversion"/>
  </si>
  <si>
    <t>NTD1,212,720</t>
    <phoneticPr fontId="3" type="noConversion"/>
  </si>
  <si>
    <t>NTD870,060</t>
    <phoneticPr fontId="3" type="noConversion"/>
  </si>
  <si>
    <t>NTD1,830,760</t>
    <phoneticPr fontId="3" type="noConversion"/>
  </si>
  <si>
    <t>NTD1,175,060</t>
    <phoneticPr fontId="3" type="noConversion"/>
  </si>
  <si>
    <t>NTD974,720</t>
    <phoneticPr fontId="3" type="noConversion"/>
  </si>
  <si>
    <t>年業績獎金基礎</t>
    <phoneticPr fontId="1" type="noConversion"/>
  </si>
  <si>
    <t>高級業務專員</t>
    <phoneticPr fontId="3" type="noConversion"/>
  </si>
  <si>
    <t>業績統計以業務員姓名統計</t>
    <phoneticPr fontId="3" type="noConversion"/>
  </si>
  <si>
    <t>以第一年目標計算</t>
    <phoneticPr fontId="3" type="noConversion"/>
  </si>
  <si>
    <t>10200*0.35(上限)</t>
    <phoneticPr fontId="3" type="noConversion"/>
  </si>
  <si>
    <t>3570/月</t>
    <phoneticPr fontId="3" type="noConversion"/>
  </si>
  <si>
    <t>10200*0.07(上限)</t>
    <phoneticPr fontId="3" type="noConversion"/>
  </si>
  <si>
    <t>714/月</t>
    <phoneticPr fontId="3" type="noConversion"/>
  </si>
  <si>
    <t>(第一年目標)
2016年</t>
    <phoneticPr fontId="3" type="noConversion"/>
  </si>
  <si>
    <t>(第二年目標)
2017年</t>
    <phoneticPr fontId="3" type="noConversion"/>
  </si>
  <si>
    <t>(第三年目標)
2018年</t>
    <phoneticPr fontId="3" type="noConversion"/>
  </si>
  <si>
    <t>(2015.12.1生效)</t>
    <phoneticPr fontId="3" type="noConversion"/>
  </si>
  <si>
    <t>2,000,000(2,000,000-3,000,000)/3,000,000=-0.33    25,400*0.67=17,018</t>
    <phoneticPr fontId="3" type="noConversion"/>
  </si>
  <si>
    <t>4,000,000(4,000,000-3,000,000)/3,000,000=0.33    25,400*1.33=33,782</t>
    <phoneticPr fontId="3" type="noConversion"/>
  </si>
  <si>
    <t>高專</t>
    <phoneticPr fontId="46" type="noConversion"/>
  </si>
  <si>
    <t>(3570+714)*12=51408</t>
    <phoneticPr fontId="46" type="noConversion"/>
  </si>
  <si>
    <t>製表日期2015/11/25</t>
    <phoneticPr fontId="46" type="noConversion"/>
  </si>
  <si>
    <t>工業應用組</t>
    <phoneticPr fontId="3" type="noConversion"/>
  </si>
  <si>
    <t>ADVANTA(貼合組)</t>
    <phoneticPr fontId="3" type="noConversion"/>
  </si>
  <si>
    <t>游曉</t>
    <phoneticPr fontId="3" type="noConversion"/>
  </si>
  <si>
    <t>7000*0.35(上限)</t>
    <phoneticPr fontId="3" type="noConversion"/>
  </si>
  <si>
    <t>2450/月</t>
    <phoneticPr fontId="3" type="noConversion"/>
  </si>
  <si>
    <t>7000*0.07(上限)</t>
    <phoneticPr fontId="3" type="noConversion"/>
  </si>
  <si>
    <t>490/月</t>
    <phoneticPr fontId="3" type="noConversion"/>
  </si>
  <si>
    <t>(社保+公積金)*12
(2450+490)*12</t>
    <phoneticPr fontId="3" type="noConversion"/>
  </si>
  <si>
    <t>NTD695,400</t>
    <phoneticPr fontId="3" type="noConversion"/>
  </si>
  <si>
    <t>2015.12.28到職</t>
    <phoneticPr fontId="46" type="noConversion"/>
  </si>
  <si>
    <t>游曉</t>
    <phoneticPr fontId="46" type="noConversion"/>
  </si>
  <si>
    <t>(2450+490)*12=35,280</t>
    <phoneticPr fontId="3" type="noConversion"/>
  </si>
  <si>
    <t>陳立江(離職)</t>
    <phoneticPr fontId="46" type="noConversion"/>
  </si>
  <si>
    <t>2015.12.21離職</t>
    <phoneticPr fontId="3" type="noConversion"/>
  </si>
  <si>
    <t>總經理:</t>
    <phoneticPr fontId="46" type="noConversion"/>
  </si>
  <si>
    <t>人事管理部:</t>
    <phoneticPr fontId="46" type="noConversion"/>
  </si>
  <si>
    <t>副理</t>
    <phoneticPr fontId="1" type="noConversion"/>
  </si>
  <si>
    <t>11716*0.35(上限)</t>
    <phoneticPr fontId="3" type="noConversion"/>
  </si>
  <si>
    <t>4101/月</t>
    <phoneticPr fontId="3" type="noConversion"/>
  </si>
  <si>
    <t>11716*0.07(上限)</t>
    <phoneticPr fontId="3" type="noConversion"/>
  </si>
  <si>
    <t>820/月</t>
    <phoneticPr fontId="3" type="noConversion"/>
  </si>
  <si>
    <t>(社保+公積金)*12
(4101+820)*12</t>
    <phoneticPr fontId="3" type="noConversion"/>
  </si>
  <si>
    <t>NTD1,178,960</t>
    <phoneticPr fontId="3" type="noConversion"/>
  </si>
  <si>
    <t>2016.1.11</t>
    <phoneticPr fontId="3" type="noConversion"/>
  </si>
  <si>
    <t>100,000,000  (100,000,000-95,000,000)/95,000,000 =5%  25,000*1.05=26,250</t>
    <phoneticPr fontId="3" type="noConversion"/>
  </si>
  <si>
    <t>100,000,000  (100,000,000-95,000,000)/95,000,000 =5%  74,600*1.05=78,330</t>
    <phoneticPr fontId="3" type="noConversion"/>
  </si>
  <si>
    <t>方案二:銷售額26,500,000  26,500,000-21,500,000)/21,500,000 =23%  26500*1.23=32,595</t>
    <phoneticPr fontId="3" type="noConversion"/>
  </si>
  <si>
    <t>78,500,000  (78,500,000-73,500,000)/73,500,000 =7%  20,500*1.07=21,935</t>
    <phoneticPr fontId="3" type="noConversion"/>
  </si>
  <si>
    <t>78,500,000  (78,500,000-73,500,000)/73,500,000 =7%  8,000*1.07=8,560</t>
    <phoneticPr fontId="3" type="noConversion"/>
  </si>
  <si>
    <t>2015年績效獎金:</t>
    <phoneticPr fontId="46" type="noConversion"/>
  </si>
  <si>
    <t>2016年2月1日生效</t>
    <phoneticPr fontId="3" type="noConversion"/>
  </si>
  <si>
    <t>2015年績效獎金:</t>
    <phoneticPr fontId="46" type="noConversion"/>
  </si>
  <si>
    <t>業績達成率：61,262,000÷95,000,000=64.49%</t>
    <phoneticPr fontId="46" type="noConversion"/>
  </si>
  <si>
    <t>2015年業績達成率</t>
    <phoneticPr fontId="3" type="noConversion"/>
  </si>
  <si>
    <t>2015年銷售額</t>
    <phoneticPr fontId="1" type="noConversion"/>
  </si>
  <si>
    <t>年業績目標</t>
    <phoneticPr fontId="1" type="noConversion"/>
  </si>
  <si>
    <t>2015年業績達成率</t>
    <phoneticPr fontId="1" type="noConversion"/>
  </si>
  <si>
    <t>82.2%%</t>
    <phoneticPr fontId="3" type="noConversion"/>
  </si>
  <si>
    <t>合計</t>
    <phoneticPr fontId="3" type="noConversion"/>
  </si>
  <si>
    <t>業績達成率：43,588,000÷73,500,000=59.3%</t>
    <phoneticPr fontId="46" type="noConversion"/>
  </si>
  <si>
    <t>另議</t>
    <phoneticPr fontId="3" type="noConversion"/>
  </si>
  <si>
    <t>業績達成率：17,674,000÷21,500,000=82.2%</t>
    <phoneticPr fontId="46" type="noConversion"/>
  </si>
  <si>
    <t>績效獎金基數×折數×業績達成率=當年度應領業績獎金</t>
  </si>
  <si>
    <t>74,600×0.7×64.49%=33,677</t>
  </si>
  <si>
    <t>13,860×0.7×59.3%=5,753</t>
  </si>
  <si>
    <t>26,500×0.7×82.2%=15,248</t>
  </si>
  <si>
    <t>20,500×0.7×59.3%=8,510</t>
  </si>
</sst>
</file>

<file path=xl/styles.xml><?xml version="1.0" encoding="utf-8"?>
<styleSheet xmlns="http://schemas.openxmlformats.org/spreadsheetml/2006/main">
  <numFmts count="7">
    <numFmt numFmtId="43" formatCode="_-* #,##0.00_-;\-* #,##0.00_-;_-* &quot;-&quot;??_-;_-@_-"/>
    <numFmt numFmtId="176" formatCode="#,##0;[Red]#,##0"/>
    <numFmt numFmtId="177" formatCode="#,##0_ "/>
    <numFmt numFmtId="178" formatCode="#,##0.0_ "/>
    <numFmt numFmtId="179" formatCode="0.000%"/>
    <numFmt numFmtId="180" formatCode="#,##0_);[Red]\(#,##0\)"/>
    <numFmt numFmtId="181" formatCode="_-* #,##0_-;\-* #,##0_-;_-* &quot;-&quot;??_-;_-@_-"/>
  </numFmts>
  <fonts count="65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4"/>
      <color indexed="8"/>
      <name val="新細明體"/>
      <family val="1"/>
      <charset val="136"/>
    </font>
    <font>
      <sz val="9"/>
      <name val="新細明體"/>
      <family val="1"/>
      <charset val="136"/>
    </font>
    <font>
      <sz val="16"/>
      <color indexed="10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b/>
      <sz val="16"/>
      <color indexed="30"/>
      <name val="新細明體"/>
      <family val="1"/>
      <charset val="136"/>
    </font>
    <font>
      <b/>
      <sz val="16"/>
      <color indexed="10"/>
      <name val="新細明體"/>
      <family val="1"/>
      <charset val="136"/>
    </font>
    <font>
      <b/>
      <sz val="16"/>
      <color indexed="60"/>
      <name val="新細明體"/>
      <family val="1"/>
      <charset val="136"/>
    </font>
    <font>
      <sz val="12"/>
      <color indexed="8"/>
      <name val="新細明體"/>
      <family val="1"/>
      <charset val="136"/>
    </font>
    <font>
      <b/>
      <sz val="16"/>
      <color indexed="19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6"/>
      <color indexed="10"/>
      <name val="新細明體"/>
      <family val="1"/>
      <charset val="136"/>
    </font>
    <font>
      <sz val="14"/>
      <color indexed="1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theme="1"/>
      <name val="標楷體"/>
      <family val="4"/>
      <charset val="136"/>
    </font>
    <font>
      <sz val="14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</font>
    <font>
      <sz val="12"/>
      <color rgb="FFFF0000"/>
      <name val="新細明體"/>
      <family val="1"/>
      <charset val="136"/>
      <scheme val="minor"/>
    </font>
    <font>
      <b/>
      <sz val="12"/>
      <color rgb="FF7030A0"/>
      <name val="新細明體"/>
      <family val="1"/>
      <charset val="136"/>
    </font>
    <font>
      <sz val="16"/>
      <color rgb="FF0070C0"/>
      <name val="新細明體"/>
      <family val="1"/>
      <charset val="136"/>
      <scheme val="minor"/>
    </font>
    <font>
      <sz val="12"/>
      <color rgb="FF0070C0"/>
      <name val="新細明體"/>
      <family val="1"/>
      <charset val="136"/>
      <scheme val="minor"/>
    </font>
    <font>
      <b/>
      <sz val="12"/>
      <color rgb="FF0070C0"/>
      <name val="新細明體"/>
      <family val="1"/>
      <charset val="136"/>
    </font>
    <font>
      <b/>
      <sz val="16"/>
      <color rgb="FF7030A0"/>
      <name val="新細明體"/>
      <family val="1"/>
      <charset val="136"/>
    </font>
    <font>
      <b/>
      <sz val="16"/>
      <color rgb="FF7030A0"/>
      <name val="新細明體"/>
      <family val="1"/>
      <charset val="136"/>
      <scheme val="minor"/>
    </font>
    <font>
      <b/>
      <sz val="12"/>
      <color rgb="FF7030A0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</font>
    <font>
      <b/>
      <sz val="12"/>
      <color rgb="FF0070C0"/>
      <name val="新細明體"/>
      <family val="1"/>
      <charset val="136"/>
      <scheme val="minor"/>
    </font>
    <font>
      <b/>
      <sz val="16"/>
      <color rgb="FFC00000"/>
      <name val="新細明體"/>
      <family val="1"/>
      <charset val="136"/>
    </font>
    <font>
      <sz val="12"/>
      <color rgb="FFC00000"/>
      <name val="新細明體"/>
      <family val="1"/>
      <charset val="136"/>
      <scheme val="minor"/>
    </font>
    <font>
      <b/>
      <sz val="16"/>
      <color rgb="FFC00000"/>
      <name val="新細明體"/>
      <family val="1"/>
      <charset val="136"/>
      <scheme val="minor"/>
    </font>
    <font>
      <b/>
      <sz val="12"/>
      <color rgb="FFC00000"/>
      <name val="新細明體"/>
      <family val="1"/>
      <charset val="136"/>
      <scheme val="minor"/>
    </font>
    <font>
      <b/>
      <sz val="12"/>
      <color rgb="FFC00000"/>
      <name val="新細明體"/>
      <family val="1"/>
      <charset val="136"/>
    </font>
    <font>
      <sz val="14"/>
      <color rgb="FFC00000"/>
      <name val="新細明體"/>
      <family val="1"/>
      <charset val="136"/>
    </font>
    <font>
      <b/>
      <sz val="14"/>
      <color rgb="FF7030A0"/>
      <name val="新細明體"/>
      <family val="1"/>
      <charset val="136"/>
    </font>
    <font>
      <b/>
      <sz val="12"/>
      <color theme="9" tint="-0.499984740745262"/>
      <name val="新細明體"/>
      <family val="1"/>
      <charset val="136"/>
    </font>
    <font>
      <b/>
      <sz val="16"/>
      <color theme="9" tint="-0.499984740745262"/>
      <name val="新細明體"/>
      <family val="1"/>
      <charset val="136"/>
    </font>
    <font>
      <b/>
      <sz val="12"/>
      <color theme="9" tint="-0.499984740745262"/>
      <name val="新細明體"/>
      <family val="1"/>
      <charset val="136"/>
      <scheme val="minor"/>
    </font>
    <font>
      <b/>
      <sz val="14"/>
      <color theme="9" tint="-0.499984740745262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color rgb="FFC00000"/>
      <name val="新細明體"/>
      <family val="1"/>
      <charset val="136"/>
    </font>
    <font>
      <sz val="14"/>
      <color rgb="FF0070C0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4"/>
      <color theme="1"/>
      <name val="新細明體"/>
      <family val="1"/>
      <charset val="136"/>
    </font>
    <font>
      <sz val="14"/>
      <name val="新細明體"/>
      <family val="1"/>
      <charset val="136"/>
      <scheme val="major"/>
    </font>
    <font>
      <sz val="14"/>
      <color theme="1"/>
      <name val="新細明體"/>
      <family val="1"/>
      <charset val="136"/>
      <scheme val="major"/>
    </font>
    <font>
      <sz val="16"/>
      <color theme="1"/>
      <name val="新細明體"/>
      <family val="1"/>
      <charset val="136"/>
    </font>
    <font>
      <sz val="18"/>
      <color theme="1"/>
      <name val="新細明體"/>
      <family val="1"/>
      <charset val="136"/>
      <scheme val="minor"/>
    </font>
    <font>
      <sz val="20"/>
      <color theme="1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</font>
    <font>
      <b/>
      <sz val="11"/>
      <color rgb="FFFF0000"/>
      <name val="新細明體"/>
      <family val="1"/>
      <charset val="136"/>
    </font>
    <font>
      <b/>
      <sz val="16"/>
      <color rgb="FFFF0000"/>
      <name val="新細明體"/>
      <family val="1"/>
      <charset val="136"/>
      <scheme val="minor"/>
    </font>
    <font>
      <b/>
      <sz val="12"/>
      <color rgb="FFFF0000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  <scheme val="minor"/>
    </font>
    <font>
      <b/>
      <sz val="16"/>
      <color rgb="FFFF0000"/>
      <name val="標楷體"/>
      <family val="4"/>
      <charset val="136"/>
    </font>
    <font>
      <sz val="16"/>
      <color rgb="FFFF0000"/>
      <name val="新細明體"/>
      <family val="1"/>
      <charset val="136"/>
      <scheme val="minor"/>
    </font>
    <font>
      <sz val="16"/>
      <color rgb="FFFF000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10"/>
      <name val="新細明體"/>
      <family val="1"/>
      <charset val="136"/>
    </font>
    <font>
      <b/>
      <sz val="12"/>
      <color rgb="FFFF0000"/>
      <name val="新細明體"/>
      <family val="1"/>
      <charset val="136"/>
    </font>
    <font>
      <b/>
      <sz val="14"/>
      <color rgb="FFFF0000"/>
      <name val="新細明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0" fontId="17" fillId="0" borderId="0">
      <alignment vertical="center"/>
    </xf>
    <xf numFmtId="43" fontId="17" fillId="0" borderId="0" applyFont="0" applyFill="0" applyBorder="0" applyAlignment="0" applyProtection="0">
      <alignment vertical="center"/>
    </xf>
  </cellStyleXfs>
  <cellXfs count="21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5" fillId="2" borderId="2" xfId="0" applyFont="1" applyFill="1" applyBorder="1">
      <alignment vertical="center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176" fontId="5" fillId="0" borderId="7" xfId="0" applyNumberFormat="1" applyFont="1" applyBorder="1">
      <alignment vertical="center"/>
    </xf>
    <xf numFmtId="176" fontId="7" fillId="0" borderId="7" xfId="0" applyNumberFormat="1" applyFont="1" applyBorder="1">
      <alignment vertical="center"/>
    </xf>
    <xf numFmtId="176" fontId="8" fillId="3" borderId="7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10" fillId="0" borderId="0" xfId="0" applyFont="1">
      <alignment vertical="center"/>
    </xf>
    <xf numFmtId="10" fontId="10" fillId="0" borderId="0" xfId="0" applyNumberFormat="1" applyFont="1">
      <alignment vertical="center"/>
    </xf>
    <xf numFmtId="0" fontId="5" fillId="3" borderId="0" xfId="0" applyFont="1" applyFill="1" applyBorder="1">
      <alignment vertical="center"/>
    </xf>
    <xf numFmtId="0" fontId="10" fillId="0" borderId="0" xfId="0" applyFont="1" applyAlignment="1">
      <alignment vertical="center"/>
    </xf>
    <xf numFmtId="3" fontId="11" fillId="3" borderId="0" xfId="0" applyNumberFormat="1" applyFont="1" applyFill="1" applyBorder="1">
      <alignment vertical="center"/>
    </xf>
    <xf numFmtId="0" fontId="12" fillId="2" borderId="3" xfId="0" applyFont="1" applyFill="1" applyBorder="1" applyAlignment="1">
      <alignment horizontal="center" vertical="center"/>
    </xf>
    <xf numFmtId="177" fontId="6" fillId="0" borderId="0" xfId="0" applyNumberFormat="1" applyFont="1" applyBorder="1">
      <alignment vertical="center"/>
    </xf>
    <xf numFmtId="0" fontId="0" fillId="0" borderId="0" xfId="0" applyBorder="1">
      <alignment vertical="center"/>
    </xf>
    <xf numFmtId="177" fontId="6" fillId="0" borderId="0" xfId="0" applyNumberFormat="1" applyFont="1">
      <alignment vertical="center"/>
    </xf>
    <xf numFmtId="177" fontId="0" fillId="0" borderId="0" xfId="0" applyNumberFormat="1">
      <alignment vertical="center"/>
    </xf>
    <xf numFmtId="177" fontId="5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177" fontId="5" fillId="3" borderId="0" xfId="0" applyNumberFormat="1" applyFont="1" applyFill="1" applyBorder="1">
      <alignment vertical="center"/>
    </xf>
    <xf numFmtId="0" fontId="13" fillId="0" borderId="0" xfId="0" applyFont="1">
      <alignment vertical="center"/>
    </xf>
    <xf numFmtId="177" fontId="14" fillId="0" borderId="0" xfId="0" applyNumberFormat="1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10" fontId="0" fillId="0" borderId="0" xfId="0" applyNumberFormat="1" applyFont="1">
      <alignment vertical="center"/>
    </xf>
    <xf numFmtId="10" fontId="16" fillId="0" borderId="0" xfId="0" applyNumberFormat="1" applyFont="1">
      <alignment vertical="center"/>
    </xf>
    <xf numFmtId="179" fontId="16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0" fontId="18" fillId="0" borderId="0" xfId="0" applyFont="1" applyAlignment="1">
      <alignment horizontal="left" vertical="center" indent="1"/>
    </xf>
    <xf numFmtId="0" fontId="5" fillId="0" borderId="0" xfId="0" applyFont="1" applyBorder="1">
      <alignment vertical="center"/>
    </xf>
    <xf numFmtId="176" fontId="5" fillId="0" borderId="0" xfId="0" applyNumberFormat="1" applyFont="1" applyBorder="1">
      <alignment vertical="center"/>
    </xf>
    <xf numFmtId="176" fontId="7" fillId="0" borderId="0" xfId="0" applyNumberFormat="1" applyFont="1" applyBorder="1">
      <alignment vertical="center"/>
    </xf>
    <xf numFmtId="176" fontId="8" fillId="3" borderId="0" xfId="0" applyNumberFormat="1" applyFont="1" applyFill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3" fontId="21" fillId="3" borderId="0" xfId="0" applyNumberFormat="1" applyFont="1" applyFill="1" applyBorder="1">
      <alignment vertical="center"/>
    </xf>
    <xf numFmtId="10" fontId="0" fillId="0" borderId="0" xfId="0" applyNumberFormat="1">
      <alignment vertical="center"/>
    </xf>
    <xf numFmtId="10" fontId="22" fillId="0" borderId="0" xfId="0" applyNumberFormat="1" applyFont="1">
      <alignment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Fill="1" applyBorder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 applyFill="1" applyBorder="1">
      <alignment vertical="center"/>
    </xf>
    <xf numFmtId="0" fontId="31" fillId="0" borderId="0" xfId="0" applyFont="1">
      <alignment vertical="center"/>
    </xf>
    <xf numFmtId="0" fontId="32" fillId="0" borderId="0" xfId="0" applyFont="1" applyFill="1" applyBorder="1">
      <alignment vertical="center"/>
    </xf>
    <xf numFmtId="0" fontId="33" fillId="0" borderId="0" xfId="0" applyFont="1">
      <alignment vertical="center"/>
    </xf>
    <xf numFmtId="0" fontId="34" fillId="0" borderId="0" xfId="0" applyFont="1">
      <alignment vertical="center"/>
    </xf>
    <xf numFmtId="0" fontId="35" fillId="0" borderId="0" xfId="0" applyFont="1">
      <alignment vertical="center"/>
    </xf>
    <xf numFmtId="0" fontId="36" fillId="0" borderId="0" xfId="0" applyFont="1">
      <alignment vertical="center"/>
    </xf>
    <xf numFmtId="177" fontId="32" fillId="0" borderId="0" xfId="0" applyNumberFormat="1" applyFont="1">
      <alignment vertical="center"/>
    </xf>
    <xf numFmtId="177" fontId="37" fillId="0" borderId="0" xfId="0" applyNumberFormat="1" applyFont="1">
      <alignment vertical="center"/>
    </xf>
    <xf numFmtId="3" fontId="29" fillId="0" borderId="0" xfId="0" applyNumberFormat="1" applyFont="1">
      <alignment vertical="center"/>
    </xf>
    <xf numFmtId="177" fontId="38" fillId="0" borderId="0" xfId="0" applyNumberFormat="1" applyFont="1">
      <alignment vertical="center"/>
    </xf>
    <xf numFmtId="0" fontId="39" fillId="0" borderId="0" xfId="0" applyFont="1">
      <alignment vertical="center"/>
    </xf>
    <xf numFmtId="0" fontId="41" fillId="0" borderId="0" xfId="0" applyFont="1">
      <alignment vertical="center"/>
    </xf>
    <xf numFmtId="0" fontId="40" fillId="0" borderId="0" xfId="0" applyFont="1" applyFill="1" applyBorder="1">
      <alignment vertical="center"/>
    </xf>
    <xf numFmtId="3" fontId="41" fillId="0" borderId="0" xfId="0" applyNumberFormat="1" applyFont="1">
      <alignment vertical="center"/>
    </xf>
    <xf numFmtId="177" fontId="42" fillId="0" borderId="0" xfId="0" applyNumberFormat="1" applyFont="1">
      <alignment vertical="center"/>
    </xf>
    <xf numFmtId="3" fontId="31" fillId="0" borderId="0" xfId="0" applyNumberFormat="1" applyFont="1">
      <alignment vertical="center"/>
    </xf>
    <xf numFmtId="177" fontId="30" fillId="0" borderId="0" xfId="0" applyNumberFormat="1" applyFont="1">
      <alignment vertical="center"/>
    </xf>
    <xf numFmtId="177" fontId="43" fillId="0" borderId="0" xfId="0" applyNumberFormat="1" applyFont="1">
      <alignment vertical="center"/>
    </xf>
    <xf numFmtId="3" fontId="35" fillId="0" borderId="0" xfId="0" applyNumberFormat="1" applyFont="1">
      <alignment vertical="center"/>
    </xf>
    <xf numFmtId="177" fontId="44" fillId="0" borderId="0" xfId="0" applyNumberFormat="1" applyFont="1">
      <alignment vertical="center"/>
    </xf>
    <xf numFmtId="0" fontId="10" fillId="0" borderId="0" xfId="0" applyFont="1" applyAlignment="1">
      <alignment horizontal="left" vertical="center"/>
    </xf>
    <xf numFmtId="0" fontId="45" fillId="0" borderId="0" xfId="0" applyFont="1">
      <alignment vertical="center"/>
    </xf>
    <xf numFmtId="180" fontId="2" fillId="2" borderId="2" xfId="0" applyNumberFormat="1" applyFont="1" applyFill="1" applyBorder="1">
      <alignment vertical="center"/>
    </xf>
    <xf numFmtId="0" fontId="19" fillId="0" borderId="0" xfId="0" applyFont="1">
      <alignment vertical="center"/>
    </xf>
    <xf numFmtId="180" fontId="19" fillId="0" borderId="0" xfId="0" applyNumberFormat="1" applyFont="1">
      <alignment vertical="center"/>
    </xf>
    <xf numFmtId="0" fontId="47" fillId="0" borderId="0" xfId="0" applyFont="1">
      <alignment vertical="center"/>
    </xf>
    <xf numFmtId="176" fontId="5" fillId="2" borderId="2" xfId="0" applyNumberFormat="1" applyFont="1" applyFill="1" applyBorder="1">
      <alignment vertical="center"/>
    </xf>
    <xf numFmtId="0" fontId="5" fillId="4" borderId="2" xfId="0" applyFont="1" applyFill="1" applyBorder="1">
      <alignment vertical="center"/>
    </xf>
    <xf numFmtId="0" fontId="5" fillId="2" borderId="3" xfId="0" applyFont="1" applyFill="1" applyBorder="1">
      <alignment vertical="center"/>
    </xf>
    <xf numFmtId="176" fontId="9" fillId="0" borderId="7" xfId="0" applyNumberFormat="1" applyFont="1" applyBorder="1">
      <alignment vertical="center"/>
    </xf>
    <xf numFmtId="177" fontId="5" fillId="0" borderId="7" xfId="0" applyNumberFormat="1" applyFont="1" applyBorder="1">
      <alignment vertical="center"/>
    </xf>
    <xf numFmtId="177" fontId="5" fillId="0" borderId="9" xfId="0" applyNumberFormat="1" applyFont="1" applyBorder="1">
      <alignment vertical="center"/>
    </xf>
    <xf numFmtId="177" fontId="5" fillId="4" borderId="2" xfId="0" applyNumberFormat="1" applyFont="1" applyFill="1" applyBorder="1">
      <alignment vertical="center"/>
    </xf>
    <xf numFmtId="0" fontId="5" fillId="4" borderId="3" xfId="0" applyFont="1" applyFill="1" applyBorder="1">
      <alignment vertical="center"/>
    </xf>
    <xf numFmtId="177" fontId="6" fillId="0" borderId="4" xfId="0" applyNumberFormat="1" applyFont="1" applyBorder="1">
      <alignment vertical="center"/>
    </xf>
    <xf numFmtId="177" fontId="6" fillId="0" borderId="5" xfId="0" applyNumberFormat="1" applyFont="1" applyBorder="1">
      <alignment vertical="center"/>
    </xf>
    <xf numFmtId="177" fontId="6" fillId="0" borderId="8" xfId="0" applyNumberFormat="1" applyFont="1" applyBorder="1">
      <alignment vertical="center"/>
    </xf>
    <xf numFmtId="177" fontId="5" fillId="3" borderId="6" xfId="0" applyNumberFormat="1" applyFont="1" applyFill="1" applyBorder="1">
      <alignment vertical="center"/>
    </xf>
    <xf numFmtId="177" fontId="5" fillId="3" borderId="7" xfId="0" applyNumberFormat="1" applyFont="1" applyFill="1" applyBorder="1">
      <alignment vertical="center"/>
    </xf>
    <xf numFmtId="177" fontId="6" fillId="0" borderId="9" xfId="0" applyNumberFormat="1" applyFont="1" applyBorder="1">
      <alignment vertical="center"/>
    </xf>
    <xf numFmtId="177" fontId="2" fillId="4" borderId="2" xfId="0" applyNumberFormat="1" applyFont="1" applyFill="1" applyBorder="1">
      <alignment vertical="center"/>
    </xf>
    <xf numFmtId="0" fontId="47" fillId="0" borderId="4" xfId="0" applyFont="1" applyBorder="1">
      <alignment vertical="center"/>
    </xf>
    <xf numFmtId="180" fontId="47" fillId="0" borderId="5" xfId="0" applyNumberFormat="1" applyFont="1" applyBorder="1">
      <alignment vertical="center"/>
    </xf>
    <xf numFmtId="0" fontId="19" fillId="0" borderId="4" xfId="0" applyFont="1" applyBorder="1">
      <alignment vertical="center"/>
    </xf>
    <xf numFmtId="180" fontId="19" fillId="0" borderId="5" xfId="0" applyNumberFormat="1" applyFont="1" applyBorder="1">
      <alignment vertical="center"/>
    </xf>
    <xf numFmtId="180" fontId="47" fillId="0" borderId="5" xfId="0" applyNumberFormat="1" applyFont="1" applyBorder="1" applyAlignment="1">
      <alignment horizontal="right" vertical="center"/>
    </xf>
    <xf numFmtId="180" fontId="47" fillId="3" borderId="5" xfId="0" applyNumberFormat="1" applyFont="1" applyFill="1" applyBorder="1" applyAlignment="1">
      <alignment horizontal="right" vertical="center"/>
    </xf>
    <xf numFmtId="176" fontId="5" fillId="0" borderId="9" xfId="0" applyNumberFormat="1" applyFont="1" applyBorder="1">
      <alignment vertical="center"/>
    </xf>
    <xf numFmtId="0" fontId="2" fillId="4" borderId="2" xfId="0" applyFont="1" applyFill="1" applyBorder="1">
      <alignment vertical="center"/>
    </xf>
    <xf numFmtId="0" fontId="2" fillId="5" borderId="3" xfId="0" applyFont="1" applyFill="1" applyBorder="1">
      <alignment vertical="center"/>
    </xf>
    <xf numFmtId="0" fontId="19" fillId="0" borderId="6" xfId="0" applyFont="1" applyBorder="1">
      <alignment vertical="center"/>
    </xf>
    <xf numFmtId="180" fontId="47" fillId="5" borderId="8" xfId="0" applyNumberFormat="1" applyFont="1" applyFill="1" applyBorder="1">
      <alignment vertical="center"/>
    </xf>
    <xf numFmtId="180" fontId="48" fillId="5" borderId="8" xfId="0" applyNumberFormat="1" applyFont="1" applyFill="1" applyBorder="1">
      <alignment vertical="center"/>
    </xf>
    <xf numFmtId="180" fontId="48" fillId="0" borderId="5" xfId="0" applyNumberFormat="1" applyFont="1" applyBorder="1" applyAlignment="1">
      <alignment horizontal="right" vertical="top" wrapText="1"/>
    </xf>
    <xf numFmtId="180" fontId="48" fillId="0" borderId="5" xfId="0" applyNumberFormat="1" applyFont="1" applyBorder="1">
      <alignment vertical="center"/>
    </xf>
    <xf numFmtId="180" fontId="48" fillId="0" borderId="7" xfId="0" applyNumberFormat="1" applyFont="1" applyBorder="1" applyAlignment="1">
      <alignment horizontal="right" vertical="top" wrapText="1"/>
    </xf>
    <xf numFmtId="180" fontId="48" fillId="0" borderId="7" xfId="0" applyNumberFormat="1" applyFont="1" applyBorder="1">
      <alignment vertical="center"/>
    </xf>
    <xf numFmtId="180" fontId="48" fillId="5" borderId="9" xfId="0" applyNumberFormat="1" applyFont="1" applyFill="1" applyBorder="1">
      <alignment vertical="center"/>
    </xf>
    <xf numFmtId="0" fontId="2" fillId="4" borderId="1" xfId="0" applyFont="1" applyFill="1" applyBorder="1">
      <alignment vertical="center"/>
    </xf>
    <xf numFmtId="0" fontId="2" fillId="2" borderId="2" xfId="0" applyFont="1" applyFill="1" applyBorder="1" applyAlignment="1">
      <alignment horizontal="left" vertical="center"/>
    </xf>
    <xf numFmtId="0" fontId="47" fillId="0" borderId="5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48" fillId="0" borderId="5" xfId="0" applyFont="1" applyBorder="1" applyAlignment="1">
      <alignment horizontal="left" vertical="top" wrapText="1"/>
    </xf>
    <xf numFmtId="0" fontId="48" fillId="0" borderId="7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center"/>
    </xf>
    <xf numFmtId="177" fontId="19" fillId="0" borderId="5" xfId="0" applyNumberFormat="1" applyFont="1" applyBorder="1" applyAlignment="1">
      <alignment horizontal="right" vertical="center"/>
    </xf>
    <xf numFmtId="0" fontId="49" fillId="0" borderId="5" xfId="0" applyFont="1" applyBorder="1" applyAlignment="1">
      <alignment horizontal="left" vertical="top" wrapText="1"/>
    </xf>
    <xf numFmtId="180" fontId="49" fillId="0" borderId="5" xfId="0" applyNumberFormat="1" applyFont="1" applyBorder="1" applyAlignment="1">
      <alignment horizontal="right" vertical="top" wrapText="1"/>
    </xf>
    <xf numFmtId="180" fontId="49" fillId="0" borderId="5" xfId="0" applyNumberFormat="1" applyFont="1" applyBorder="1">
      <alignment vertical="center"/>
    </xf>
    <xf numFmtId="180" fontId="19" fillId="6" borderId="5" xfId="0" applyNumberFormat="1" applyFont="1" applyFill="1" applyBorder="1">
      <alignment vertical="center"/>
    </xf>
    <xf numFmtId="180" fontId="48" fillId="6" borderId="5" xfId="0" applyNumberFormat="1" applyFont="1" applyFill="1" applyBorder="1">
      <alignment vertical="center"/>
    </xf>
    <xf numFmtId="180" fontId="48" fillId="6" borderId="7" xfId="0" applyNumberFormat="1" applyFont="1" applyFill="1" applyBorder="1">
      <alignment vertical="center"/>
    </xf>
    <xf numFmtId="177" fontId="5" fillId="0" borderId="0" xfId="0" applyNumberFormat="1" applyFont="1" applyAlignment="1">
      <alignment horizontal="right" vertical="center"/>
    </xf>
    <xf numFmtId="178" fontId="5" fillId="0" borderId="0" xfId="0" applyNumberFormat="1" applyFont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181" fontId="5" fillId="0" borderId="7" xfId="2" applyNumberFormat="1" applyFont="1" applyBorder="1">
      <alignment vertical="center"/>
    </xf>
    <xf numFmtId="181" fontId="5" fillId="0" borderId="9" xfId="0" applyNumberFormat="1" applyFont="1" applyBorder="1">
      <alignment vertical="center"/>
    </xf>
    <xf numFmtId="0" fontId="2" fillId="2" borderId="2" xfId="0" applyFont="1" applyFill="1" applyBorder="1" applyAlignment="1">
      <alignment vertical="center" wrapText="1"/>
    </xf>
    <xf numFmtId="181" fontId="20" fillId="0" borderId="0" xfId="2" applyNumberFormat="1" applyFont="1">
      <alignment vertical="center"/>
    </xf>
    <xf numFmtId="181" fontId="20" fillId="0" borderId="0" xfId="2" applyNumberFormat="1" applyFont="1" applyAlignment="1">
      <alignment horizontal="right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horizontal="center" vertical="center" wrapText="1"/>
    </xf>
    <xf numFmtId="176" fontId="50" fillId="0" borderId="7" xfId="0" applyNumberFormat="1" applyFont="1" applyBorder="1">
      <alignment vertical="center"/>
    </xf>
    <xf numFmtId="0" fontId="19" fillId="0" borderId="5" xfId="0" applyFont="1" applyBorder="1">
      <alignment vertical="center"/>
    </xf>
    <xf numFmtId="0" fontId="19" fillId="0" borderId="7" xfId="0" applyFont="1" applyBorder="1">
      <alignment vertical="center"/>
    </xf>
    <xf numFmtId="0" fontId="19" fillId="0" borderId="7" xfId="0" applyFont="1" applyBorder="1" applyAlignment="1">
      <alignment horizontal="left" vertical="center"/>
    </xf>
    <xf numFmtId="180" fontId="19" fillId="0" borderId="7" xfId="0" applyNumberFormat="1" applyFont="1" applyBorder="1">
      <alignment vertical="center"/>
    </xf>
    <xf numFmtId="181" fontId="19" fillId="0" borderId="5" xfId="2" applyNumberFormat="1" applyFont="1" applyBorder="1" applyAlignment="1">
      <alignment horizontal="left" vertical="center"/>
    </xf>
    <xf numFmtId="181" fontId="19" fillId="0" borderId="5" xfId="2" applyNumberFormat="1" applyFont="1" applyBorder="1">
      <alignment vertical="center"/>
    </xf>
    <xf numFmtId="181" fontId="19" fillId="0" borderId="7" xfId="2" applyNumberFormat="1" applyFont="1" applyBorder="1" applyAlignment="1">
      <alignment horizontal="left" vertical="center"/>
    </xf>
    <xf numFmtId="181" fontId="19" fillId="0" borderId="7" xfId="2" applyNumberFormat="1" applyFont="1" applyBorder="1">
      <alignment vertical="center"/>
    </xf>
    <xf numFmtId="0" fontId="51" fillId="0" borderId="0" xfId="0" applyFont="1">
      <alignment vertical="center"/>
    </xf>
    <xf numFmtId="0" fontId="19" fillId="0" borderId="0" xfId="0" applyFont="1" applyBorder="1">
      <alignment vertical="center"/>
    </xf>
    <xf numFmtId="0" fontId="19" fillId="0" borderId="0" xfId="0" applyFont="1" applyBorder="1" applyAlignment="1">
      <alignment horizontal="left" vertical="center"/>
    </xf>
    <xf numFmtId="180" fontId="19" fillId="0" borderId="0" xfId="0" applyNumberFormat="1" applyFont="1" applyBorder="1">
      <alignment vertical="center"/>
    </xf>
    <xf numFmtId="181" fontId="19" fillId="0" borderId="7" xfId="2" applyNumberFormat="1" applyFont="1" applyBorder="1" applyAlignment="1">
      <alignment horizontal="right" vertical="center"/>
    </xf>
    <xf numFmtId="0" fontId="52" fillId="0" borderId="0" xfId="0" applyFont="1">
      <alignment vertical="center"/>
    </xf>
    <xf numFmtId="181" fontId="19" fillId="5" borderId="8" xfId="2" applyNumberFormat="1" applyFont="1" applyFill="1" applyBorder="1">
      <alignment vertical="center"/>
    </xf>
    <xf numFmtId="181" fontId="19" fillId="5" borderId="9" xfId="2" applyNumberFormat="1" applyFont="1" applyFill="1" applyBorder="1">
      <alignment vertical="center"/>
    </xf>
    <xf numFmtId="181" fontId="5" fillId="0" borderId="0" xfId="2" applyNumberFormat="1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176" fontId="50" fillId="0" borderId="0" xfId="0" applyNumberFormat="1" applyFont="1" applyBorder="1" applyAlignment="1">
      <alignment horizontal="right" vertical="center"/>
    </xf>
    <xf numFmtId="176" fontId="9" fillId="0" borderId="0" xfId="0" applyNumberFormat="1" applyFont="1" applyBorder="1">
      <alignment vertical="center"/>
    </xf>
    <xf numFmtId="177" fontId="5" fillId="0" borderId="0" xfId="0" applyNumberFormat="1" applyFont="1" applyBorder="1">
      <alignment vertical="center"/>
    </xf>
    <xf numFmtId="181" fontId="5" fillId="0" borderId="0" xfId="2" applyNumberFormat="1" applyFont="1" applyBorder="1">
      <alignment vertical="center"/>
    </xf>
    <xf numFmtId="0" fontId="20" fillId="0" borderId="0" xfId="0" applyFont="1" applyAlignment="1">
      <alignment horizontal="right" vertical="top"/>
    </xf>
    <xf numFmtId="176" fontId="50" fillId="0" borderId="0" xfId="0" applyNumberFormat="1" applyFont="1" applyBorder="1">
      <alignment vertical="center"/>
    </xf>
    <xf numFmtId="181" fontId="5" fillId="0" borderId="0" xfId="0" applyNumberFormat="1" applyFont="1" applyBorder="1" applyAlignment="1">
      <alignment horizontal="right" vertical="top"/>
    </xf>
    <xf numFmtId="176" fontId="53" fillId="0" borderId="0" xfId="0" applyNumberFormat="1" applyFont="1" applyBorder="1">
      <alignment vertical="center"/>
    </xf>
    <xf numFmtId="176" fontId="53" fillId="3" borderId="0" xfId="0" applyNumberFormat="1" applyFont="1" applyFill="1" applyBorder="1" applyAlignment="1">
      <alignment horizontal="left" vertical="center"/>
    </xf>
    <xf numFmtId="0" fontId="53" fillId="0" borderId="0" xfId="0" applyFont="1" applyBorder="1">
      <alignment vertical="center"/>
    </xf>
    <xf numFmtId="177" fontId="53" fillId="0" borderId="0" xfId="0" applyNumberFormat="1" applyFont="1" applyBorder="1">
      <alignment vertical="center"/>
    </xf>
    <xf numFmtId="0" fontId="53" fillId="0" borderId="0" xfId="0" applyFont="1">
      <alignment vertical="center"/>
    </xf>
    <xf numFmtId="181" fontId="53" fillId="0" borderId="0" xfId="2" applyNumberFormat="1" applyFont="1">
      <alignment vertical="center"/>
    </xf>
    <xf numFmtId="3" fontId="0" fillId="0" borderId="0" xfId="0" applyNumberFormat="1" applyFont="1">
      <alignment vertical="center"/>
    </xf>
    <xf numFmtId="181" fontId="53" fillId="0" borderId="0" xfId="2" applyNumberFormat="1" applyFont="1" applyAlignment="1">
      <alignment horizontal="right" vertical="center"/>
    </xf>
    <xf numFmtId="176" fontId="54" fillId="0" borderId="0" xfId="0" applyNumberFormat="1" applyFont="1" applyBorder="1" applyAlignment="1">
      <alignment vertical="center" wrapText="1"/>
    </xf>
    <xf numFmtId="0" fontId="54" fillId="0" borderId="0" xfId="0" applyFont="1" applyFill="1" applyBorder="1">
      <alignment vertical="center"/>
    </xf>
    <xf numFmtId="0" fontId="55" fillId="0" borderId="0" xfId="0" applyFont="1">
      <alignment vertical="center"/>
    </xf>
    <xf numFmtId="0" fontId="56" fillId="0" borderId="0" xfId="0" applyFont="1">
      <alignment vertical="center"/>
    </xf>
    <xf numFmtId="181" fontId="55" fillId="0" borderId="0" xfId="2" applyNumberFormat="1" applyFont="1">
      <alignment vertical="center"/>
    </xf>
    <xf numFmtId="0" fontId="57" fillId="0" borderId="0" xfId="0" applyFont="1" applyAlignment="1">
      <alignment horizontal="right" vertical="center"/>
    </xf>
    <xf numFmtId="177" fontId="53" fillId="0" borderId="0" xfId="0" applyNumberFormat="1" applyFont="1" applyAlignment="1">
      <alignment horizontal="right" vertical="center"/>
    </xf>
    <xf numFmtId="0" fontId="58" fillId="0" borderId="0" xfId="0" applyFont="1" applyAlignment="1">
      <alignment horizontal="left" vertical="center" indent="1"/>
    </xf>
    <xf numFmtId="10" fontId="53" fillId="0" borderId="0" xfId="0" applyNumberFormat="1" applyFont="1">
      <alignment vertical="center"/>
    </xf>
    <xf numFmtId="0" fontId="59" fillId="0" borderId="0" xfId="0" applyFont="1">
      <alignment vertical="center"/>
    </xf>
    <xf numFmtId="176" fontId="50" fillId="3" borderId="7" xfId="0" applyNumberFormat="1" applyFont="1" applyFill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181" fontId="19" fillId="0" borderId="10" xfId="2" applyNumberFormat="1" applyFont="1" applyBorder="1" applyAlignment="1">
      <alignment horizontal="left" vertical="center"/>
    </xf>
    <xf numFmtId="181" fontId="19" fillId="0" borderId="10" xfId="2" applyNumberFormat="1" applyFont="1" applyBorder="1">
      <alignment vertical="center"/>
    </xf>
    <xf numFmtId="180" fontId="19" fillId="0" borderId="10" xfId="0" applyNumberFormat="1" applyFont="1" applyBorder="1">
      <alignment vertical="center"/>
    </xf>
    <xf numFmtId="181" fontId="19" fillId="5" borderId="11" xfId="2" applyNumberFormat="1" applyFont="1" applyFill="1" applyBorder="1">
      <alignment vertical="center"/>
    </xf>
    <xf numFmtId="0" fontId="2" fillId="7" borderId="2" xfId="0" applyFont="1" applyFill="1" applyBorder="1" applyAlignment="1">
      <alignment vertical="center" wrapText="1"/>
    </xf>
    <xf numFmtId="0" fontId="60" fillId="0" borderId="0" xfId="0" applyFont="1">
      <alignment vertical="center"/>
    </xf>
    <xf numFmtId="0" fontId="61" fillId="0" borderId="0" xfId="0" applyFont="1">
      <alignment vertical="center"/>
    </xf>
    <xf numFmtId="10" fontId="62" fillId="0" borderId="0" xfId="0" applyNumberFormat="1" applyFont="1">
      <alignment vertical="center"/>
    </xf>
    <xf numFmtId="179" fontId="62" fillId="0" borderId="0" xfId="0" applyNumberFormat="1" applyFont="1">
      <alignment vertical="center"/>
    </xf>
    <xf numFmtId="3" fontId="5" fillId="0" borderId="7" xfId="0" applyNumberFormat="1" applyFont="1" applyBorder="1">
      <alignment vertical="center"/>
    </xf>
    <xf numFmtId="0" fontId="53" fillId="0" borderId="0" xfId="0" applyFont="1" applyFill="1" applyBorder="1">
      <alignment vertical="center"/>
    </xf>
    <xf numFmtId="177" fontId="20" fillId="0" borderId="0" xfId="0" applyNumberFormat="1" applyFont="1">
      <alignment vertical="center"/>
    </xf>
    <xf numFmtId="0" fontId="63" fillId="0" borderId="0" xfId="0" applyFont="1">
      <alignment vertical="center"/>
    </xf>
    <xf numFmtId="177" fontId="59" fillId="0" borderId="0" xfId="0" applyNumberFormat="1" applyFont="1">
      <alignment vertical="center"/>
    </xf>
    <xf numFmtId="177" fontId="64" fillId="0" borderId="0" xfId="0" applyNumberFormat="1" applyFont="1">
      <alignment vertical="center"/>
    </xf>
    <xf numFmtId="0" fontId="2" fillId="0" borderId="0" xfId="0" applyFont="1" applyAlignment="1">
      <alignment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0" fontId="6" fillId="0" borderId="8" xfId="0" applyNumberFormat="1" applyFont="1" applyBorder="1">
      <alignment vertical="center"/>
    </xf>
    <xf numFmtId="10" fontId="5" fillId="0" borderId="8" xfId="0" applyNumberFormat="1" applyFont="1" applyBorder="1" applyAlignment="1">
      <alignment horizontal="right" vertical="center"/>
    </xf>
    <xf numFmtId="10" fontId="6" fillId="0" borderId="9" xfId="0" applyNumberFormat="1" applyFont="1" applyBorder="1">
      <alignment vertical="center"/>
    </xf>
    <xf numFmtId="0" fontId="64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0" fontId="57" fillId="0" borderId="0" xfId="0" applyFont="1">
      <alignment vertical="center"/>
    </xf>
    <xf numFmtId="0" fontId="64" fillId="0" borderId="0" xfId="0" applyFont="1">
      <alignment vertical="center"/>
    </xf>
    <xf numFmtId="10" fontId="64" fillId="0" borderId="0" xfId="0" applyNumberFormat="1" applyFont="1">
      <alignment vertical="center"/>
    </xf>
  </cellXfs>
  <cellStyles count="3">
    <cellStyle name="一般" xfId="0" builtinId="0"/>
    <cellStyle name="一般 2" xfId="1"/>
    <cellStyle name="千分位" xfId="2" builtinId="3"/>
  </cellStyles>
  <dxfs count="0"/>
  <tableStyles count="0" defaultTableStyle="TableStyleMedium9" defaultPivotStyle="PivotStyleLight16"/>
  <colors>
    <mruColors>
      <color rgb="FF00CC00"/>
      <color rgb="FF00FA7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3"/>
  <sheetViews>
    <sheetView tabSelected="1" zoomScale="70" zoomScaleNormal="70" workbookViewId="0">
      <selection activeCell="A17" sqref="A17:XFD17"/>
    </sheetView>
  </sheetViews>
  <sheetFormatPr defaultRowHeight="16.5"/>
  <cols>
    <col min="1" max="1" width="13.375" customWidth="1"/>
    <col min="2" max="3" width="15.125" customWidth="1"/>
    <col min="4" max="4" width="19" customWidth="1"/>
    <col min="5" max="5" width="12.375" customWidth="1"/>
    <col min="6" max="6" width="12.5" bestFit="1" customWidth="1"/>
    <col min="7" max="7" width="15.875" customWidth="1"/>
    <col min="8" max="8" width="17.125" customWidth="1"/>
    <col min="9" max="9" width="18" customWidth="1"/>
    <col min="10" max="11" width="15.25" customWidth="1"/>
    <col min="12" max="12" width="30.375" customWidth="1"/>
    <col min="13" max="13" width="20.625" customWidth="1"/>
    <col min="14" max="14" width="30.125" customWidth="1"/>
    <col min="15" max="16" width="16.25" customWidth="1"/>
    <col min="17" max="17" width="14.625" customWidth="1"/>
    <col min="18" max="18" width="11.25" style="25" bestFit="1" customWidth="1"/>
    <col min="19" max="19" width="11.25" bestFit="1" customWidth="1"/>
  </cols>
  <sheetData>
    <row r="1" spans="1:18" ht="21" customHeight="1">
      <c r="A1" s="4" t="s">
        <v>17</v>
      </c>
      <c r="Q1" s="25"/>
      <c r="R1"/>
    </row>
    <row r="2" spans="1:18" s="3" customFormat="1" ht="23.25" customHeight="1">
      <c r="A2" s="3" t="s">
        <v>126</v>
      </c>
      <c r="F2" s="2"/>
      <c r="P2" s="26"/>
    </row>
    <row r="3" spans="1:18" s="3" customFormat="1" ht="65.25" customHeight="1">
      <c r="A3" s="5" t="s">
        <v>6</v>
      </c>
      <c r="B3" s="6" t="s">
        <v>0</v>
      </c>
      <c r="C3" s="6" t="s">
        <v>19</v>
      </c>
      <c r="D3" s="6" t="s">
        <v>1</v>
      </c>
      <c r="E3" s="6" t="s">
        <v>2</v>
      </c>
      <c r="F3" s="6" t="s">
        <v>3</v>
      </c>
      <c r="G3" s="6" t="s">
        <v>4</v>
      </c>
      <c r="H3" s="6" t="s">
        <v>5</v>
      </c>
      <c r="I3" s="6" t="s">
        <v>48</v>
      </c>
      <c r="J3" s="82" t="s">
        <v>14</v>
      </c>
      <c r="K3" s="6" t="s">
        <v>26</v>
      </c>
      <c r="L3" s="130" t="s">
        <v>127</v>
      </c>
      <c r="M3" s="134" t="s">
        <v>131</v>
      </c>
      <c r="N3" s="131" t="s">
        <v>128</v>
      </c>
    </row>
    <row r="4" spans="1:18" s="3" customFormat="1" ht="33.75" customHeight="1">
      <c r="A4" s="7" t="s">
        <v>18</v>
      </c>
      <c r="B4" s="8" t="s">
        <v>7</v>
      </c>
      <c r="C4" s="9">
        <v>2100</v>
      </c>
      <c r="D4" s="9">
        <v>4900</v>
      </c>
      <c r="E4" s="9">
        <v>4000</v>
      </c>
      <c r="F4" s="9">
        <v>4000</v>
      </c>
      <c r="G4" s="10">
        <v>0</v>
      </c>
      <c r="H4" s="11">
        <f>SUM(C4:G4)</f>
        <v>15000</v>
      </c>
      <c r="I4" s="11"/>
      <c r="J4" s="85">
        <v>95000000</v>
      </c>
      <c r="K4" s="86">
        <v>101600</v>
      </c>
      <c r="L4" s="86">
        <v>290000</v>
      </c>
      <c r="M4" s="132">
        <v>76152</v>
      </c>
      <c r="N4" s="133">
        <f>L4+M4</f>
        <v>366152</v>
      </c>
    </row>
    <row r="5" spans="1:18" s="3" customFormat="1" ht="33.75" customHeight="1">
      <c r="A5" s="38"/>
      <c r="B5" s="38"/>
      <c r="C5" s="39"/>
      <c r="D5" s="39"/>
      <c r="E5" s="39"/>
      <c r="F5" s="39"/>
      <c r="G5" s="40"/>
      <c r="H5" s="41"/>
      <c r="I5" s="41"/>
      <c r="J5" s="160"/>
      <c r="K5" s="161"/>
      <c r="L5" s="161"/>
      <c r="M5" s="162"/>
      <c r="N5" s="165" t="s">
        <v>170</v>
      </c>
    </row>
    <row r="6" spans="1:18" ht="33.75" customHeight="1">
      <c r="A6" s="3" t="s">
        <v>125</v>
      </c>
      <c r="K6" s="25"/>
      <c r="R6"/>
    </row>
    <row r="7" spans="1:18" s="3" customFormat="1" ht="60" customHeight="1">
      <c r="A7" s="5" t="s">
        <v>6</v>
      </c>
      <c r="B7" s="6" t="s">
        <v>0</v>
      </c>
      <c r="C7" s="6" t="s">
        <v>19</v>
      </c>
      <c r="D7" s="6" t="s">
        <v>1</v>
      </c>
      <c r="E7" s="6" t="s">
        <v>2</v>
      </c>
      <c r="F7" s="6" t="s">
        <v>3</v>
      </c>
      <c r="G7" s="6" t="s">
        <v>4</v>
      </c>
      <c r="H7" s="6" t="s">
        <v>5</v>
      </c>
      <c r="I7" s="6" t="s">
        <v>48</v>
      </c>
      <c r="J7" s="82" t="s">
        <v>14</v>
      </c>
      <c r="K7" s="88"/>
      <c r="L7" s="130" t="s">
        <v>130</v>
      </c>
      <c r="M7" s="134" t="s">
        <v>131</v>
      </c>
      <c r="N7" s="131" t="s">
        <v>161</v>
      </c>
    </row>
    <row r="8" spans="1:18" s="3" customFormat="1" ht="36" customHeight="1">
      <c r="A8" s="7" t="s">
        <v>11</v>
      </c>
      <c r="B8" s="8" t="s">
        <v>7</v>
      </c>
      <c r="C8" s="9">
        <f>C4+K4/2/12</f>
        <v>6333.333333333333</v>
      </c>
      <c r="D8" s="9">
        <v>6000</v>
      </c>
      <c r="E8" s="9">
        <v>4000</v>
      </c>
      <c r="F8" s="9">
        <v>4000</v>
      </c>
      <c r="G8" s="10">
        <v>200</v>
      </c>
      <c r="H8" s="11">
        <f>SUM(C8:G8)</f>
        <v>20533.333333333332</v>
      </c>
      <c r="I8" s="11">
        <v>74600</v>
      </c>
      <c r="J8" s="85">
        <v>95000000</v>
      </c>
      <c r="K8" s="86"/>
      <c r="L8" s="132">
        <v>344995</v>
      </c>
      <c r="M8" s="132">
        <v>76152</v>
      </c>
      <c r="N8" s="133">
        <f>L8+M8</f>
        <v>421147</v>
      </c>
    </row>
    <row r="9" spans="1:18" s="3" customFormat="1" ht="23.25" customHeight="1">
      <c r="A9" s="38"/>
      <c r="B9" s="38"/>
      <c r="C9" s="38"/>
      <c r="D9" s="39"/>
      <c r="E9" s="39"/>
      <c r="F9" s="39"/>
      <c r="G9" s="39"/>
      <c r="H9" s="39"/>
      <c r="I9" s="39"/>
      <c r="J9" s="40"/>
      <c r="K9" s="41"/>
      <c r="L9" s="41"/>
      <c r="M9" s="41"/>
      <c r="N9" s="159" t="s">
        <v>164</v>
      </c>
      <c r="O9" s="39"/>
      <c r="R9" s="26"/>
    </row>
    <row r="10" spans="1:18" s="58" customFormat="1" ht="21">
      <c r="A10" s="57" t="s">
        <v>49</v>
      </c>
      <c r="B10" s="59" t="s">
        <v>215</v>
      </c>
      <c r="C10" s="60"/>
      <c r="D10" s="60"/>
      <c r="E10" s="60"/>
      <c r="F10" s="60"/>
      <c r="G10" s="60"/>
      <c r="H10" s="60"/>
      <c r="I10" s="61"/>
      <c r="J10" s="60"/>
      <c r="K10" s="60"/>
      <c r="Q10" s="62"/>
      <c r="R10" s="63"/>
    </row>
    <row r="11" spans="1:18" s="58" customFormat="1" ht="21">
      <c r="A11" s="57"/>
      <c r="B11" s="59"/>
      <c r="C11" s="60"/>
      <c r="D11" s="60"/>
      <c r="E11" s="60"/>
      <c r="F11" s="60"/>
      <c r="G11" s="60"/>
      <c r="H11" s="60"/>
      <c r="I11" s="61"/>
      <c r="J11" s="60"/>
      <c r="K11" s="60"/>
      <c r="Q11" s="62"/>
      <c r="R11" s="63"/>
    </row>
    <row r="12" spans="1:18" s="67" customFormat="1" ht="21">
      <c r="A12" s="196" t="s">
        <v>219</v>
      </c>
      <c r="I12" s="66"/>
      <c r="K12" s="42"/>
      <c r="L12" s="197"/>
      <c r="M12" s="70"/>
    </row>
    <row r="13" spans="1:18" s="177" customFormat="1" ht="21">
      <c r="A13" s="196" t="s">
        <v>222</v>
      </c>
      <c r="I13" s="198"/>
      <c r="K13" s="183"/>
      <c r="L13" s="199"/>
      <c r="M13" s="200"/>
    </row>
    <row r="14" spans="1:18" s="177" customFormat="1" ht="21">
      <c r="A14" s="196" t="s">
        <v>232</v>
      </c>
      <c r="I14" s="198"/>
      <c r="K14" s="183"/>
      <c r="L14" s="199"/>
      <c r="M14" s="200"/>
    </row>
    <row r="15" spans="1:18" s="177" customFormat="1" ht="21">
      <c r="A15" s="196" t="s">
        <v>233</v>
      </c>
      <c r="I15" s="198"/>
      <c r="K15" s="183"/>
      <c r="L15" s="199"/>
      <c r="M15" s="200"/>
    </row>
    <row r="16" spans="1:18" s="177" customFormat="1" ht="21">
      <c r="A16" s="196"/>
      <c r="I16" s="198"/>
      <c r="K16" s="183"/>
      <c r="L16" s="199"/>
      <c r="M16" s="200"/>
    </row>
    <row r="17" spans="1:20" s="13" customFormat="1">
      <c r="A17" t="s">
        <v>41</v>
      </c>
      <c r="F17" s="23"/>
      <c r="T17" s="27"/>
    </row>
    <row r="18" spans="1:20" s="13" customFormat="1" ht="21">
      <c r="A18" t="s">
        <v>42</v>
      </c>
      <c r="B18"/>
      <c r="G18" s="4" t="s">
        <v>33</v>
      </c>
      <c r="H18" s="4">
        <v>2500</v>
      </c>
    </row>
    <row r="19" spans="1:20" s="13" customFormat="1" ht="21">
      <c r="G19" s="4" t="s">
        <v>34</v>
      </c>
      <c r="H19" s="4">
        <v>2500</v>
      </c>
      <c r="L19" s="4"/>
    </row>
    <row r="20" spans="1:20" s="13" customFormat="1" ht="21">
      <c r="G20" s="79" t="s">
        <v>133</v>
      </c>
      <c r="H20" s="136">
        <v>18999</v>
      </c>
    </row>
    <row r="21" spans="1:20" s="13" customFormat="1" ht="21">
      <c r="B21" s="14" t="s">
        <v>12</v>
      </c>
      <c r="C21" s="12" t="s">
        <v>13</v>
      </c>
      <c r="D21" s="21" t="s">
        <v>16</v>
      </c>
    </row>
    <row r="22" spans="1:20" s="13" customFormat="1" ht="21">
      <c r="A22" t="s">
        <v>29</v>
      </c>
      <c r="B22" s="90">
        <v>75140000</v>
      </c>
      <c r="C22" s="91">
        <v>65280000</v>
      </c>
      <c r="D22" s="92">
        <f>(B22+C22)/2</f>
        <v>70210000</v>
      </c>
      <c r="G22" s="4" t="s">
        <v>25</v>
      </c>
      <c r="H22" s="1" t="s">
        <v>115</v>
      </c>
      <c r="I22" s="128" t="s">
        <v>113</v>
      </c>
      <c r="K22" s="42"/>
      <c r="Q22" s="27"/>
    </row>
    <row r="23" spans="1:20" s="13" customFormat="1" ht="21">
      <c r="A23" t="s">
        <v>30</v>
      </c>
      <c r="B23" s="90">
        <v>20940000</v>
      </c>
      <c r="C23" s="91">
        <v>17090000</v>
      </c>
      <c r="D23" s="92">
        <f>(B23+C23)/2</f>
        <v>19015000</v>
      </c>
      <c r="G23" s="4" t="s">
        <v>27</v>
      </c>
      <c r="H23" s="1" t="s">
        <v>116</v>
      </c>
      <c r="I23" s="128" t="s">
        <v>114</v>
      </c>
      <c r="K23" s="42"/>
    </row>
    <row r="24" spans="1:20" s="13" customFormat="1" ht="21">
      <c r="A24" t="s">
        <v>31</v>
      </c>
      <c r="B24" s="93">
        <f>SUM(B22:B23)</f>
        <v>96080000</v>
      </c>
      <c r="C24" s="94">
        <f>SUM(C22:C23)</f>
        <v>82370000</v>
      </c>
      <c r="D24" s="95">
        <f>(B24+C24)/2</f>
        <v>89225000</v>
      </c>
    </row>
    <row r="25" spans="1:20" s="13" customFormat="1">
      <c r="A25" s="19"/>
      <c r="B25" s="17"/>
    </row>
    <row r="26" spans="1:20" s="13" customFormat="1" ht="21">
      <c r="A26" s="19"/>
      <c r="B26" s="17"/>
      <c r="G26" s="37" t="s">
        <v>37</v>
      </c>
      <c r="H26"/>
      <c r="I26"/>
      <c r="J26"/>
      <c r="K26"/>
      <c r="L26"/>
    </row>
    <row r="27" spans="1:20" s="13" customFormat="1" ht="21">
      <c r="A27" s="208" t="s">
        <v>223</v>
      </c>
      <c r="B27" s="17"/>
      <c r="G27" s="37" t="s">
        <v>39</v>
      </c>
      <c r="H27"/>
      <c r="I27"/>
      <c r="J27"/>
      <c r="K27"/>
      <c r="L27"/>
      <c r="M27"/>
    </row>
    <row r="28" spans="1:20" s="13" customFormat="1" ht="21">
      <c r="B28" s="202" t="s">
        <v>224</v>
      </c>
      <c r="C28" s="204" t="s">
        <v>225</v>
      </c>
      <c r="D28" s="203" t="s">
        <v>226</v>
      </c>
      <c r="G28" s="37" t="s">
        <v>38</v>
      </c>
      <c r="H28"/>
      <c r="I28"/>
      <c r="J28"/>
      <c r="K28"/>
      <c r="L28"/>
      <c r="M28"/>
    </row>
    <row r="29" spans="1:20" s="13" customFormat="1" ht="21">
      <c r="A29" t="s">
        <v>29</v>
      </c>
      <c r="B29" s="90">
        <v>43588000</v>
      </c>
      <c r="C29" s="91">
        <v>73500000</v>
      </c>
      <c r="D29" s="205">
        <v>0.59299999999999997</v>
      </c>
      <c r="F29"/>
      <c r="G29" s="37" t="s">
        <v>43</v>
      </c>
      <c r="H29"/>
      <c r="I29"/>
      <c r="J29"/>
      <c r="K29"/>
      <c r="L29"/>
      <c r="M29"/>
    </row>
    <row r="30" spans="1:20" s="13" customFormat="1" ht="21">
      <c r="A30" t="s">
        <v>30</v>
      </c>
      <c r="B30" s="90">
        <v>17674000</v>
      </c>
      <c r="C30" s="91">
        <v>21500000</v>
      </c>
      <c r="D30" s="206" t="s">
        <v>227</v>
      </c>
      <c r="F30"/>
      <c r="G30"/>
      <c r="H30"/>
      <c r="I30"/>
      <c r="J30"/>
      <c r="K30" s="25"/>
      <c r="L30"/>
      <c r="M30"/>
    </row>
    <row r="31" spans="1:20" s="13" customFormat="1" ht="21">
      <c r="A31" t="s">
        <v>228</v>
      </c>
      <c r="B31" s="93">
        <f>SUM(B29:B30)</f>
        <v>61262000</v>
      </c>
      <c r="C31" s="94">
        <f>SUM(C29:C30)</f>
        <v>95000000</v>
      </c>
      <c r="D31" s="207">
        <v>0.64490000000000003</v>
      </c>
      <c r="I31" s="19"/>
      <c r="K31" s="46"/>
    </row>
    <row r="32" spans="1:20" s="13" customFormat="1">
      <c r="B32" s="35"/>
      <c r="J32" s="35"/>
      <c r="K32" s="47"/>
    </row>
    <row r="33" spans="1:18" s="210" customFormat="1" ht="19.5"/>
    <row r="34" spans="1:18" s="210" customFormat="1" ht="19.5"/>
    <row r="35" spans="1:18" s="210" customFormat="1" ht="19.5">
      <c r="A35" s="211"/>
      <c r="B35" s="212"/>
    </row>
    <row r="36" spans="1:18" s="210" customFormat="1" ht="19.5">
      <c r="A36" s="211"/>
      <c r="B36" s="212"/>
    </row>
    <row r="37" spans="1:18">
      <c r="A37" s="19"/>
      <c r="B37" s="34"/>
      <c r="I37" s="19"/>
      <c r="J37" s="34"/>
      <c r="K37" s="47"/>
    </row>
    <row r="38" spans="1:18">
      <c r="A38" s="13"/>
      <c r="B38" s="13"/>
      <c r="I38" s="19"/>
      <c r="J38" s="34"/>
      <c r="K38" s="47"/>
    </row>
    <row r="39" spans="1:18">
      <c r="A39" s="19"/>
      <c r="B39" s="13"/>
    </row>
    <row r="40" spans="1:18">
      <c r="N40" s="13"/>
      <c r="O40" s="13"/>
      <c r="P40" s="13"/>
      <c r="Q40" s="13"/>
      <c r="R40" s="27"/>
    </row>
    <row r="41" spans="1:18">
      <c r="N41" s="13"/>
      <c r="O41" s="13"/>
      <c r="P41" s="13"/>
      <c r="Q41" s="13"/>
      <c r="R41" s="27"/>
    </row>
    <row r="42" spans="1:18">
      <c r="O42" s="13"/>
      <c r="P42" s="13"/>
      <c r="Q42" s="13"/>
      <c r="R42" s="27"/>
    </row>
    <row r="43" spans="1:18">
      <c r="N43" s="13"/>
      <c r="O43" s="13"/>
      <c r="P43" s="13"/>
      <c r="Q43" s="13"/>
      <c r="R43" s="27"/>
    </row>
  </sheetData>
  <phoneticPr fontId="3" type="noConversion"/>
  <pageMargins left="0.23" right="0.17" top="0.47" bottom="0.39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1"/>
  <sheetViews>
    <sheetView topLeftCell="A14" zoomScale="70" zoomScaleNormal="70" workbookViewId="0">
      <selection activeCell="D25" sqref="D25"/>
    </sheetView>
  </sheetViews>
  <sheetFormatPr defaultRowHeight="16.5"/>
  <cols>
    <col min="1" max="1" width="19.625" customWidth="1"/>
    <col min="2" max="3" width="14.875" customWidth="1"/>
    <col min="4" max="4" width="22.875" bestFit="1" customWidth="1"/>
    <col min="5" max="5" width="14.375" customWidth="1"/>
    <col min="6" max="6" width="13.125" customWidth="1"/>
    <col min="7" max="7" width="18" customWidth="1"/>
    <col min="8" max="8" width="18.125" customWidth="1"/>
    <col min="9" max="9" width="17.875" customWidth="1"/>
    <col min="10" max="10" width="17" customWidth="1"/>
    <col min="11" max="11" width="24.125" customWidth="1"/>
    <col min="12" max="12" width="26.25" customWidth="1"/>
    <col min="13" max="13" width="22.625" customWidth="1"/>
    <col min="14" max="14" width="32.625" style="25" customWidth="1"/>
    <col min="15" max="15" width="16.875" bestFit="1" customWidth="1"/>
    <col min="16" max="16" width="20.375" bestFit="1" customWidth="1"/>
  </cols>
  <sheetData>
    <row r="1" spans="1:18" ht="21" customHeight="1">
      <c r="A1" s="4"/>
    </row>
    <row r="2" spans="1:18" s="3" customFormat="1" ht="23.25" customHeight="1">
      <c r="A2" s="42" t="s">
        <v>191</v>
      </c>
      <c r="F2" s="2"/>
      <c r="N2" s="26"/>
    </row>
    <row r="3" spans="1:18" s="3" customFormat="1" ht="23.25" customHeight="1">
      <c r="A3" s="3" t="s">
        <v>126</v>
      </c>
      <c r="F3" s="2"/>
      <c r="N3" s="26"/>
    </row>
    <row r="4" spans="1:18" s="3" customFormat="1" ht="69.75" customHeight="1">
      <c r="A4" s="5" t="s">
        <v>6</v>
      </c>
      <c r="B4" s="6" t="s">
        <v>0</v>
      </c>
      <c r="C4" s="6" t="s">
        <v>19</v>
      </c>
      <c r="D4" s="6" t="s">
        <v>1</v>
      </c>
      <c r="E4" s="6" t="s">
        <v>2</v>
      </c>
      <c r="F4" s="6" t="s">
        <v>3</v>
      </c>
      <c r="G4" s="6" t="s">
        <v>4</v>
      </c>
      <c r="H4" s="6" t="s">
        <v>5</v>
      </c>
      <c r="I4" s="6" t="s">
        <v>47</v>
      </c>
      <c r="J4" s="82" t="s">
        <v>14</v>
      </c>
      <c r="K4" s="6" t="s">
        <v>26</v>
      </c>
      <c r="L4" s="137" t="s">
        <v>127</v>
      </c>
      <c r="M4" s="138" t="s">
        <v>141</v>
      </c>
      <c r="N4" s="139" t="s">
        <v>140</v>
      </c>
    </row>
    <row r="5" spans="1:18" s="3" customFormat="1" ht="30" customHeight="1">
      <c r="A5" s="7" t="s">
        <v>21</v>
      </c>
      <c r="B5" s="8" t="s">
        <v>10</v>
      </c>
      <c r="C5" s="9">
        <v>2000</v>
      </c>
      <c r="D5" s="9">
        <v>0</v>
      </c>
      <c r="E5" s="9">
        <v>3000</v>
      </c>
      <c r="F5" s="9">
        <v>3000</v>
      </c>
      <c r="G5" s="10">
        <v>0</v>
      </c>
      <c r="H5" s="11">
        <f>SUM(C5:G5)</f>
        <v>8000</v>
      </c>
      <c r="I5" s="11"/>
      <c r="J5" s="85">
        <v>73500000</v>
      </c>
      <c r="K5" s="86">
        <v>46000</v>
      </c>
      <c r="L5" s="86">
        <v>120000</v>
      </c>
      <c r="M5" s="132">
        <v>54012</v>
      </c>
      <c r="N5" s="133">
        <f>L5+M5</f>
        <v>174012</v>
      </c>
    </row>
    <row r="6" spans="1:18" s="3" customFormat="1" ht="26.25" customHeight="1">
      <c r="A6" s="38"/>
      <c r="B6" s="38"/>
      <c r="C6" s="39"/>
      <c r="D6" s="39"/>
      <c r="E6" s="39"/>
      <c r="F6" s="39"/>
      <c r="G6" s="40"/>
      <c r="H6" s="41"/>
      <c r="I6" s="41"/>
      <c r="J6" s="160"/>
      <c r="K6" s="161"/>
      <c r="L6" s="161"/>
      <c r="M6" s="162"/>
      <c r="N6" s="163" t="s">
        <v>169</v>
      </c>
    </row>
    <row r="7" spans="1:18" ht="33.75" customHeight="1">
      <c r="A7" s="4" t="s">
        <v>15</v>
      </c>
      <c r="K7" s="25"/>
    </row>
    <row r="8" spans="1:18" s="3" customFormat="1" ht="88.5" customHeight="1">
      <c r="A8" s="5" t="s">
        <v>6</v>
      </c>
      <c r="B8" s="6" t="s">
        <v>0</v>
      </c>
      <c r="C8" s="6" t="s">
        <v>19</v>
      </c>
      <c r="D8" s="6" t="s">
        <v>1</v>
      </c>
      <c r="E8" s="6" t="s">
        <v>2</v>
      </c>
      <c r="F8" s="6" t="s">
        <v>3</v>
      </c>
      <c r="G8" s="6" t="s">
        <v>4</v>
      </c>
      <c r="H8" s="6" t="s">
        <v>5</v>
      </c>
      <c r="I8" s="6" t="s">
        <v>47</v>
      </c>
      <c r="J8" s="82" t="s">
        <v>14</v>
      </c>
      <c r="K8" s="88"/>
      <c r="L8" s="137" t="s">
        <v>129</v>
      </c>
      <c r="M8" s="138" t="s">
        <v>141</v>
      </c>
      <c r="N8" s="139" t="s">
        <v>160</v>
      </c>
    </row>
    <row r="9" spans="1:18" s="3" customFormat="1" ht="36" customHeight="1">
      <c r="A9" s="7" t="s">
        <v>36</v>
      </c>
      <c r="B9" s="8" t="s">
        <v>10</v>
      </c>
      <c r="C9" s="9">
        <v>2516</v>
      </c>
      <c r="D9" s="9">
        <v>2000</v>
      </c>
      <c r="E9" s="9">
        <v>3000</v>
      </c>
      <c r="F9" s="9">
        <v>3000</v>
      </c>
      <c r="G9" s="10">
        <v>200</v>
      </c>
      <c r="H9" s="11">
        <f>SUM(C9:G9)</f>
        <v>10716</v>
      </c>
      <c r="I9" s="11">
        <v>13860</v>
      </c>
      <c r="J9" s="85">
        <v>73500000</v>
      </c>
      <c r="K9" s="86"/>
      <c r="L9" s="8">
        <v>153200</v>
      </c>
      <c r="M9" s="132">
        <v>54012</v>
      </c>
      <c r="N9" s="133">
        <f>L9+M9</f>
        <v>207212</v>
      </c>
    </row>
    <row r="10" spans="1:18" ht="21">
      <c r="J10" s="29"/>
      <c r="N10" s="128" t="s">
        <v>163</v>
      </c>
    </row>
    <row r="11" spans="1:18" ht="21">
      <c r="J11" s="29"/>
      <c r="N11" s="128"/>
    </row>
    <row r="12" spans="1:18" ht="21">
      <c r="A12" s="176" t="s">
        <v>220</v>
      </c>
      <c r="J12" s="29"/>
      <c r="N12" s="128"/>
    </row>
    <row r="13" spans="1:18" s="3" customFormat="1" ht="88.5" customHeight="1">
      <c r="A13" s="5" t="s">
        <v>6</v>
      </c>
      <c r="B13" s="6" t="s">
        <v>0</v>
      </c>
      <c r="C13" s="6" t="s">
        <v>19</v>
      </c>
      <c r="D13" s="6" t="s">
        <v>1</v>
      </c>
      <c r="E13" s="6" t="s">
        <v>2</v>
      </c>
      <c r="F13" s="6" t="s">
        <v>3</v>
      </c>
      <c r="G13" s="6" t="s">
        <v>4</v>
      </c>
      <c r="H13" s="6" t="s">
        <v>5</v>
      </c>
      <c r="I13" s="6" t="s">
        <v>47</v>
      </c>
      <c r="J13" s="82" t="s">
        <v>14</v>
      </c>
      <c r="K13" s="88"/>
      <c r="L13" s="137" t="s">
        <v>129</v>
      </c>
      <c r="M13" s="138" t="s">
        <v>211</v>
      </c>
      <c r="N13" s="139" t="s">
        <v>160</v>
      </c>
    </row>
    <row r="14" spans="1:18" s="3" customFormat="1" ht="36" customHeight="1">
      <c r="A14" s="7" t="s">
        <v>206</v>
      </c>
      <c r="B14" s="8" t="s">
        <v>10</v>
      </c>
      <c r="C14" s="9">
        <v>2516</v>
      </c>
      <c r="D14" s="9">
        <v>3000</v>
      </c>
      <c r="E14" s="9">
        <v>3000</v>
      </c>
      <c r="F14" s="9">
        <v>3000</v>
      </c>
      <c r="G14" s="10">
        <v>200</v>
      </c>
      <c r="H14" s="11">
        <f>SUM(C14:G14)</f>
        <v>11716</v>
      </c>
      <c r="I14" s="11" t="s">
        <v>230</v>
      </c>
      <c r="J14" s="85">
        <v>95000000</v>
      </c>
      <c r="K14" s="86"/>
      <c r="L14" s="195">
        <v>176740</v>
      </c>
      <c r="M14" s="132">
        <v>59052</v>
      </c>
      <c r="N14" s="133">
        <f>L14+M14</f>
        <v>235792</v>
      </c>
    </row>
    <row r="15" spans="1:18" ht="21">
      <c r="J15" s="29"/>
      <c r="N15" s="128" t="s">
        <v>212</v>
      </c>
    </row>
    <row r="16" spans="1:18" s="58" customFormat="1" ht="21">
      <c r="A16" s="57" t="s">
        <v>40</v>
      </c>
      <c r="B16" s="59" t="s">
        <v>214</v>
      </c>
      <c r="C16" s="60"/>
      <c r="D16" s="60"/>
      <c r="E16" s="60"/>
      <c r="F16" s="60"/>
      <c r="G16" s="60"/>
      <c r="H16" s="60"/>
      <c r="I16" s="61"/>
      <c r="J16" s="60"/>
      <c r="K16" s="60"/>
      <c r="Q16" s="62"/>
      <c r="R16" s="63"/>
    </row>
    <row r="17" spans="1:18" s="58" customFormat="1" ht="21">
      <c r="A17" s="57"/>
      <c r="B17" s="59"/>
      <c r="C17" s="60"/>
      <c r="D17" s="60"/>
      <c r="E17" s="60"/>
      <c r="F17" s="60"/>
      <c r="G17" s="60"/>
      <c r="H17" s="60"/>
      <c r="I17" s="61"/>
      <c r="J17" s="60"/>
      <c r="K17" s="60"/>
      <c r="Q17" s="62"/>
      <c r="R17" s="63"/>
    </row>
    <row r="18" spans="1:18" s="177" customFormat="1" ht="21">
      <c r="A18" s="196" t="s">
        <v>221</v>
      </c>
      <c r="I18" s="198"/>
      <c r="K18" s="183"/>
      <c r="L18" s="199"/>
      <c r="M18" s="200"/>
    </row>
    <row r="19" spans="1:18" s="177" customFormat="1" ht="21">
      <c r="A19" s="196" t="s">
        <v>229</v>
      </c>
      <c r="I19" s="198"/>
      <c r="K19" s="183"/>
      <c r="L19" s="199"/>
      <c r="M19" s="200"/>
    </row>
    <row r="20" spans="1:18" s="177" customFormat="1" ht="21">
      <c r="A20" s="196" t="s">
        <v>232</v>
      </c>
      <c r="I20" s="198"/>
      <c r="K20" s="183"/>
      <c r="L20" s="199"/>
      <c r="M20" s="200"/>
    </row>
    <row r="21" spans="1:18" s="177" customFormat="1" ht="21">
      <c r="A21" s="196" t="s">
        <v>234</v>
      </c>
      <c r="I21" s="198"/>
      <c r="K21" s="183"/>
      <c r="L21" s="199"/>
      <c r="M21" s="200"/>
    </row>
    <row r="22" spans="1:18" s="177" customFormat="1" ht="21">
      <c r="A22" s="196"/>
      <c r="I22" s="198"/>
      <c r="K22" s="183"/>
      <c r="L22" s="199"/>
      <c r="M22" s="200"/>
    </row>
    <row r="23" spans="1:18" s="56" customFormat="1" ht="21">
      <c r="A23" t="s">
        <v>41</v>
      </c>
      <c r="B23" s="13"/>
      <c r="C23" s="13"/>
      <c r="D23" s="13"/>
      <c r="E23" s="13"/>
      <c r="F23" s="23"/>
      <c r="G23" s="42" t="s">
        <v>142</v>
      </c>
      <c r="H23" s="42">
        <v>7548</v>
      </c>
      <c r="I23" s="13"/>
      <c r="J23"/>
      <c r="M23" s="71"/>
      <c r="P23" s="72"/>
      <c r="Q23" s="73"/>
    </row>
    <row r="24" spans="1:18" ht="21">
      <c r="A24" t="s">
        <v>42</v>
      </c>
      <c r="C24" s="13"/>
      <c r="D24" s="13"/>
      <c r="E24" s="13"/>
      <c r="F24" s="13"/>
      <c r="G24" s="4" t="s">
        <v>33</v>
      </c>
      <c r="H24" s="1">
        <v>1800</v>
      </c>
      <c r="I24" s="13"/>
      <c r="N24"/>
    </row>
    <row r="25" spans="1:18" ht="21">
      <c r="A25" s="13"/>
      <c r="B25" s="13"/>
      <c r="C25" s="13"/>
      <c r="D25" s="13"/>
      <c r="E25" s="13"/>
      <c r="F25" s="13"/>
      <c r="G25" s="4" t="s">
        <v>34</v>
      </c>
      <c r="H25" s="1">
        <v>1800</v>
      </c>
      <c r="I25" s="13"/>
      <c r="J25" s="33"/>
      <c r="N25"/>
    </row>
    <row r="26" spans="1:18" s="13" customFormat="1">
      <c r="J26" s="33"/>
    </row>
    <row r="27" spans="1:18" s="13" customFormat="1" ht="21">
      <c r="B27" s="14" t="s">
        <v>12</v>
      </c>
      <c r="C27" s="12" t="s">
        <v>13</v>
      </c>
      <c r="D27" s="21" t="s">
        <v>16</v>
      </c>
      <c r="J27" s="17"/>
    </row>
    <row r="28" spans="1:18" s="13" customFormat="1" ht="21">
      <c r="A28" t="s">
        <v>29</v>
      </c>
      <c r="B28" s="22">
        <v>75140000</v>
      </c>
      <c r="C28" s="22">
        <v>65280000</v>
      </c>
      <c r="D28" s="22">
        <f>(B28+C28)/2</f>
        <v>70210000</v>
      </c>
      <c r="G28" s="4" t="s">
        <v>25</v>
      </c>
      <c r="H28" s="79" t="s">
        <v>207</v>
      </c>
      <c r="I28" s="128" t="s">
        <v>208</v>
      </c>
    </row>
    <row r="29" spans="1:18" s="13" customFormat="1" ht="21">
      <c r="A29" t="s">
        <v>30</v>
      </c>
      <c r="B29" s="22">
        <v>20940000</v>
      </c>
      <c r="C29" s="22">
        <v>17090000</v>
      </c>
      <c r="D29" s="22">
        <f>(B29+C29)/2</f>
        <v>19015000</v>
      </c>
      <c r="G29" s="4" t="s">
        <v>27</v>
      </c>
      <c r="H29" s="79" t="s">
        <v>209</v>
      </c>
      <c r="I29" s="128" t="s">
        <v>210</v>
      </c>
    </row>
    <row r="30" spans="1:18" s="13" customFormat="1" ht="21">
      <c r="A30" t="s">
        <v>31</v>
      </c>
      <c r="B30" s="28">
        <f>SUM(B28:B29)</f>
        <v>96080000</v>
      </c>
      <c r="C30" s="28">
        <f>SUM(C28:C29)</f>
        <v>82370000</v>
      </c>
      <c r="D30" s="22">
        <f>(B30+C30)/2</f>
        <v>89225000</v>
      </c>
      <c r="J30" s="17"/>
      <c r="K30" s="45"/>
    </row>
    <row r="31" spans="1:18" s="13" customFormat="1">
      <c r="A31" s="19"/>
      <c r="B31" s="17"/>
      <c r="J31" s="17"/>
      <c r="K31" s="46"/>
    </row>
    <row r="32" spans="1:18" s="13" customFormat="1" ht="21">
      <c r="A32" s="208" t="s">
        <v>223</v>
      </c>
      <c r="B32" s="17"/>
      <c r="G32" s="37" t="s">
        <v>37</v>
      </c>
      <c r="H32"/>
      <c r="I32"/>
      <c r="K32" s="46"/>
    </row>
    <row r="33" spans="1:14" s="13" customFormat="1" ht="21">
      <c r="B33" s="202" t="s">
        <v>224</v>
      </c>
      <c r="C33" s="204" t="s">
        <v>225</v>
      </c>
      <c r="D33" s="203" t="s">
        <v>226</v>
      </c>
      <c r="G33" s="37" t="s">
        <v>39</v>
      </c>
      <c r="H33"/>
      <c r="I33"/>
      <c r="K33" s="46"/>
    </row>
    <row r="34" spans="1:14" s="13" customFormat="1" ht="21">
      <c r="A34" t="s">
        <v>29</v>
      </c>
      <c r="B34" s="90">
        <v>43588000</v>
      </c>
      <c r="C34" s="91">
        <v>73500000</v>
      </c>
      <c r="D34" s="205">
        <v>0.59299999999999997</v>
      </c>
      <c r="G34" s="37" t="s">
        <v>38</v>
      </c>
      <c r="H34"/>
      <c r="I34"/>
      <c r="J34" s="35"/>
      <c r="K34" s="46"/>
    </row>
    <row r="35" spans="1:14" s="13" customFormat="1" ht="21">
      <c r="A35" t="s">
        <v>30</v>
      </c>
      <c r="B35" s="90">
        <v>17674000</v>
      </c>
      <c r="C35" s="91">
        <v>21500000</v>
      </c>
      <c r="D35" s="206" t="s">
        <v>227</v>
      </c>
      <c r="F35"/>
      <c r="G35" s="37" t="s">
        <v>43</v>
      </c>
      <c r="H35"/>
      <c r="I35"/>
      <c r="J35" s="35"/>
      <c r="K35" s="46"/>
    </row>
    <row r="36" spans="1:14" s="13" customFormat="1" ht="21">
      <c r="A36" t="s">
        <v>228</v>
      </c>
      <c r="B36" s="93">
        <f>SUM(B34:B35)</f>
        <v>61262000</v>
      </c>
      <c r="C36" s="94">
        <f>SUM(C34:C35)</f>
        <v>95000000</v>
      </c>
      <c r="D36" s="207">
        <v>0.64490000000000003</v>
      </c>
      <c r="I36" s="19"/>
      <c r="J36" s="17"/>
      <c r="K36" s="46"/>
      <c r="N36" s="79" t="s">
        <v>213</v>
      </c>
    </row>
    <row r="37" spans="1:14" s="13" customFormat="1">
      <c r="I37" s="19"/>
      <c r="J37" s="17"/>
      <c r="K37" s="46"/>
    </row>
    <row r="38" spans="1:14" s="210" customFormat="1" ht="19.5"/>
    <row r="39" spans="1:14" s="210" customFormat="1" ht="19.5"/>
    <row r="40" spans="1:14" s="210" customFormat="1" ht="19.5">
      <c r="A40" s="211"/>
      <c r="B40" s="212"/>
    </row>
    <row r="41" spans="1:14" s="210" customFormat="1" ht="19.5">
      <c r="A41" s="211"/>
      <c r="B41" s="212"/>
    </row>
    <row r="42" spans="1:14" s="13" customFormat="1">
      <c r="A42" s="19"/>
      <c r="B42" s="34"/>
      <c r="I42" s="16"/>
      <c r="J42" s="34"/>
      <c r="K42" s="47"/>
    </row>
    <row r="43" spans="1:14" s="13" customFormat="1">
      <c r="A43" s="19"/>
      <c r="B43" s="34"/>
      <c r="F43"/>
      <c r="G43"/>
      <c r="H43"/>
      <c r="I43" s="19"/>
      <c r="J43" s="34"/>
      <c r="K43" s="47"/>
    </row>
    <row r="44" spans="1:14">
      <c r="A44" s="19"/>
      <c r="B44" s="34"/>
      <c r="I44" s="19"/>
      <c r="J44" s="34"/>
      <c r="K44" s="47"/>
      <c r="N44"/>
    </row>
    <row r="45" spans="1:14">
      <c r="A45" s="19"/>
      <c r="B45" s="34"/>
      <c r="I45" s="19"/>
      <c r="J45" s="34"/>
      <c r="K45" s="47"/>
      <c r="N45"/>
    </row>
    <row r="46" spans="1:14">
      <c r="A46" s="13"/>
      <c r="B46" s="13"/>
      <c r="I46" s="19"/>
      <c r="J46" s="34"/>
      <c r="K46" s="47"/>
      <c r="N46"/>
    </row>
    <row r="47" spans="1:14">
      <c r="A47" s="19"/>
      <c r="B47" s="13"/>
      <c r="N47"/>
    </row>
    <row r="48" spans="1:14">
      <c r="N48"/>
    </row>
    <row r="49" spans="14:14">
      <c r="N49"/>
    </row>
    <row r="50" spans="14:14">
      <c r="N50"/>
    </row>
    <row r="51" spans="14:14">
      <c r="N51"/>
    </row>
  </sheetData>
  <phoneticPr fontId="3" type="noConversion"/>
  <pageMargins left="0.23622047244094491" right="0.23622047244094491" top="0.43307086614173229" bottom="0.35" header="0.31496062992125984" footer="0.23"/>
  <pageSetup paperSize="9" scale="5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51"/>
  <sheetViews>
    <sheetView topLeftCell="A8" zoomScale="70" zoomScaleNormal="70" workbookViewId="0">
      <selection activeCell="D21" sqref="D21"/>
    </sheetView>
  </sheetViews>
  <sheetFormatPr defaultRowHeight="16.5"/>
  <cols>
    <col min="1" max="1" width="21" customWidth="1"/>
    <col min="2" max="2" width="17.375" customWidth="1"/>
    <col min="3" max="3" width="16.5" customWidth="1"/>
    <col min="4" max="4" width="18.625" customWidth="1"/>
    <col min="5" max="5" width="12.5" bestFit="1" customWidth="1"/>
    <col min="6" max="6" width="14" customWidth="1"/>
    <col min="7" max="7" width="11.5" customWidth="1"/>
    <col min="8" max="8" width="12.5" customWidth="1"/>
    <col min="9" max="9" width="17.25" customWidth="1"/>
    <col min="10" max="10" width="16.625" bestFit="1" customWidth="1"/>
    <col min="11" max="11" width="15.375" customWidth="1"/>
    <col min="12" max="12" width="33.625" customWidth="1"/>
    <col min="13" max="13" width="23.625" style="25" customWidth="1"/>
    <col min="14" max="14" width="37.5" customWidth="1"/>
    <col min="15" max="15" width="16.875" bestFit="1" customWidth="1"/>
    <col min="16" max="16" width="20.875" bestFit="1" customWidth="1"/>
  </cols>
  <sheetData>
    <row r="1" spans="1:14" ht="21" customHeight="1">
      <c r="A1" s="4" t="s">
        <v>17</v>
      </c>
    </row>
    <row r="2" spans="1:14" s="3" customFormat="1" ht="23.25" customHeight="1">
      <c r="A2" s="3" t="s">
        <v>28</v>
      </c>
      <c r="E2" s="2"/>
      <c r="M2" s="26"/>
    </row>
    <row r="3" spans="1:14" s="3" customFormat="1" ht="23.25" customHeight="1">
      <c r="A3" s="3" t="s">
        <v>126</v>
      </c>
    </row>
    <row r="4" spans="1:14" s="3" customFormat="1" ht="72.75" customHeight="1">
      <c r="A4" s="5" t="s">
        <v>6</v>
      </c>
      <c r="B4" s="6" t="s">
        <v>0</v>
      </c>
      <c r="C4" s="6" t="s">
        <v>19</v>
      </c>
      <c r="D4" s="6" t="s">
        <v>1</v>
      </c>
      <c r="E4" s="6" t="s">
        <v>2</v>
      </c>
      <c r="F4" s="6" t="s">
        <v>3</v>
      </c>
      <c r="G4" s="6" t="s">
        <v>4</v>
      </c>
      <c r="H4" s="6" t="s">
        <v>5</v>
      </c>
      <c r="I4" s="6" t="s">
        <v>47</v>
      </c>
      <c r="J4" s="82" t="s">
        <v>14</v>
      </c>
      <c r="K4" s="6" t="s">
        <v>26</v>
      </c>
      <c r="L4" s="137" t="s">
        <v>127</v>
      </c>
      <c r="M4" s="138" t="s">
        <v>135</v>
      </c>
      <c r="N4" s="139" t="s">
        <v>134</v>
      </c>
    </row>
    <row r="5" spans="1:14" s="3" customFormat="1" ht="36" customHeight="1">
      <c r="A5" s="7" t="s">
        <v>20</v>
      </c>
      <c r="B5" s="8" t="s">
        <v>9</v>
      </c>
      <c r="C5" s="9">
        <v>2000</v>
      </c>
      <c r="D5" s="9">
        <v>3000</v>
      </c>
      <c r="E5" s="9">
        <v>2250</v>
      </c>
      <c r="F5" s="9">
        <v>2250</v>
      </c>
      <c r="G5" s="10">
        <v>0</v>
      </c>
      <c r="H5" s="11">
        <f>SUM(C5:G5)</f>
        <v>9500</v>
      </c>
      <c r="I5" s="11"/>
      <c r="J5" s="85">
        <v>21500000</v>
      </c>
      <c r="K5" s="86">
        <v>53000</v>
      </c>
      <c r="L5" s="86">
        <v>175000</v>
      </c>
      <c r="M5" s="132">
        <v>60012</v>
      </c>
      <c r="N5" s="133">
        <f>L5+M5</f>
        <v>235012</v>
      </c>
    </row>
    <row r="6" spans="1:14" s="3" customFormat="1" ht="36" customHeight="1">
      <c r="A6" s="38"/>
      <c r="B6" s="38"/>
      <c r="C6" s="39"/>
      <c r="D6" s="39"/>
      <c r="E6" s="39"/>
      <c r="F6" s="39"/>
      <c r="G6" s="40"/>
      <c r="H6" s="41"/>
      <c r="I6" s="41"/>
      <c r="J6" s="160"/>
      <c r="K6" s="161"/>
      <c r="L6" s="161"/>
      <c r="M6" s="162"/>
      <c r="N6" s="165" t="s">
        <v>171</v>
      </c>
    </row>
    <row r="7" spans="1:14" ht="33.75" customHeight="1">
      <c r="A7" s="4" t="s">
        <v>15</v>
      </c>
      <c r="K7" s="25"/>
      <c r="M7"/>
    </row>
    <row r="8" spans="1:14" s="3" customFormat="1" ht="87.75" customHeight="1">
      <c r="A8" s="5" t="s">
        <v>6</v>
      </c>
      <c r="B8" s="6" t="s">
        <v>0</v>
      </c>
      <c r="C8" s="6" t="s">
        <v>19</v>
      </c>
      <c r="D8" s="6" t="s">
        <v>1</v>
      </c>
      <c r="E8" s="6" t="s">
        <v>2</v>
      </c>
      <c r="F8" s="6" t="s">
        <v>3</v>
      </c>
      <c r="G8" s="6" t="s">
        <v>4</v>
      </c>
      <c r="H8" s="6" t="s">
        <v>5</v>
      </c>
      <c r="I8" s="6" t="s">
        <v>48</v>
      </c>
      <c r="J8" s="82" t="s">
        <v>14</v>
      </c>
      <c r="K8" s="88"/>
      <c r="L8" s="137" t="s">
        <v>130</v>
      </c>
      <c r="M8" s="138" t="s">
        <v>135</v>
      </c>
      <c r="N8" s="139" t="s">
        <v>161</v>
      </c>
    </row>
    <row r="9" spans="1:14" s="3" customFormat="1" ht="38.25" customHeight="1">
      <c r="A9" s="7" t="s">
        <v>20</v>
      </c>
      <c r="B9" s="8" t="s">
        <v>9</v>
      </c>
      <c r="C9" s="9">
        <f>C5+K5/2/12</f>
        <v>4208.3333333333339</v>
      </c>
      <c r="D9" s="9">
        <v>3000</v>
      </c>
      <c r="E9" s="9">
        <v>2250</v>
      </c>
      <c r="F9" s="9">
        <v>2250</v>
      </c>
      <c r="G9" s="10">
        <v>200</v>
      </c>
      <c r="H9" s="11">
        <f>SUM(C9:G9)</f>
        <v>11908.333333333334</v>
      </c>
      <c r="I9" s="11">
        <f>K5/2</f>
        <v>26500</v>
      </c>
      <c r="J9" s="85">
        <v>21500000</v>
      </c>
      <c r="K9" s="86"/>
      <c r="L9" s="86">
        <v>185620</v>
      </c>
      <c r="M9" s="86">
        <v>60012</v>
      </c>
      <c r="N9" s="87">
        <f>L9+M9</f>
        <v>245632</v>
      </c>
    </row>
    <row r="10" spans="1:14" ht="21">
      <c r="H10" s="29"/>
      <c r="M10" s="24"/>
      <c r="N10" s="158" t="s">
        <v>165</v>
      </c>
    </row>
    <row r="11" spans="1:14" s="67" customFormat="1" ht="21">
      <c r="A11" s="68" t="s">
        <v>216</v>
      </c>
      <c r="H11" s="66"/>
      <c r="K11" s="69"/>
      <c r="M11" s="70"/>
    </row>
    <row r="12" spans="1:14" s="67" customFormat="1" ht="21">
      <c r="A12" s="68"/>
      <c r="H12" s="66"/>
      <c r="K12" s="69"/>
      <c r="M12" s="70"/>
    </row>
    <row r="13" spans="1:14" s="67" customFormat="1" ht="21">
      <c r="A13" s="196" t="s">
        <v>219</v>
      </c>
      <c r="I13" s="66"/>
      <c r="K13" s="42"/>
      <c r="L13" s="197"/>
      <c r="M13" s="70"/>
    </row>
    <row r="14" spans="1:14" s="177" customFormat="1" ht="21">
      <c r="A14" s="196" t="s">
        <v>231</v>
      </c>
      <c r="I14" s="198"/>
      <c r="K14" s="183"/>
      <c r="L14" s="199"/>
      <c r="M14" s="200"/>
    </row>
    <row r="15" spans="1:14" s="177" customFormat="1" ht="21">
      <c r="A15" s="196" t="s">
        <v>232</v>
      </c>
      <c r="I15" s="198"/>
      <c r="K15" s="183"/>
      <c r="L15" s="199"/>
      <c r="M15" s="200"/>
    </row>
    <row r="16" spans="1:14" s="177" customFormat="1" ht="21">
      <c r="A16" s="196" t="s">
        <v>235</v>
      </c>
      <c r="I16" s="198"/>
      <c r="K16" s="183"/>
      <c r="L16" s="199"/>
      <c r="M16" s="200"/>
    </row>
    <row r="17" spans="1:17" ht="21">
      <c r="A17" s="55"/>
      <c r="B17" s="49"/>
      <c r="C17" s="50"/>
      <c r="D17" s="50"/>
      <c r="E17" s="50"/>
      <c r="G17" s="77"/>
      <c r="H17" s="51"/>
      <c r="I17" s="50"/>
      <c r="J17" s="50"/>
      <c r="M17"/>
      <c r="P17" s="30"/>
      <c r="Q17" s="36"/>
    </row>
    <row r="18" spans="1:17" s="56" customFormat="1" ht="21">
      <c r="A18"/>
      <c r="B18" s="13"/>
      <c r="C18" s="13"/>
      <c r="D18"/>
      <c r="E18"/>
      <c r="F18" s="135" t="s">
        <v>136</v>
      </c>
      <c r="G18" s="135">
        <v>12624</v>
      </c>
      <c r="H18"/>
      <c r="K18" s="71"/>
      <c r="M18" s="73"/>
    </row>
    <row r="19" spans="1:17" s="13" customFormat="1">
      <c r="A19" t="s">
        <v>41</v>
      </c>
      <c r="E19" s="23"/>
    </row>
    <row r="20" spans="1:17" s="13" customFormat="1" ht="21">
      <c r="A20" t="s">
        <v>42</v>
      </c>
      <c r="B20"/>
      <c r="F20" s="4" t="s">
        <v>33</v>
      </c>
      <c r="G20" s="4">
        <v>1800</v>
      </c>
    </row>
    <row r="21" spans="1:17" s="13" customFormat="1" ht="21">
      <c r="F21" s="4" t="s">
        <v>34</v>
      </c>
      <c r="G21" s="4">
        <v>1800</v>
      </c>
    </row>
    <row r="22" spans="1:17" s="13" customFormat="1"/>
    <row r="23" spans="1:17" s="13" customFormat="1" ht="21">
      <c r="B23" s="14" t="s">
        <v>12</v>
      </c>
      <c r="C23" s="12" t="s">
        <v>13</v>
      </c>
      <c r="D23" s="21" t="s">
        <v>16</v>
      </c>
    </row>
    <row r="24" spans="1:17" s="13" customFormat="1" ht="21">
      <c r="A24" t="s">
        <v>29</v>
      </c>
      <c r="B24" s="22">
        <v>75140000</v>
      </c>
      <c r="C24" s="22">
        <v>65280000</v>
      </c>
      <c r="D24" s="22">
        <f>(B24+C24)/2</f>
        <v>70210000</v>
      </c>
      <c r="F24" s="4" t="s">
        <v>25</v>
      </c>
      <c r="H24" s="43" t="s">
        <v>123</v>
      </c>
      <c r="I24" s="129" t="s">
        <v>121</v>
      </c>
    </row>
    <row r="25" spans="1:17" s="13" customFormat="1" ht="21">
      <c r="A25" t="s">
        <v>30</v>
      </c>
      <c r="B25" s="22">
        <v>20940000</v>
      </c>
      <c r="C25" s="22">
        <v>17090000</v>
      </c>
      <c r="D25" s="22">
        <f>(B25+C25)/2</f>
        <v>19015000</v>
      </c>
      <c r="F25" s="4" t="s">
        <v>27</v>
      </c>
      <c r="H25" s="43" t="s">
        <v>124</v>
      </c>
      <c r="I25" s="128" t="s">
        <v>122</v>
      </c>
    </row>
    <row r="26" spans="1:17" s="13" customFormat="1" ht="21">
      <c r="A26" t="s">
        <v>31</v>
      </c>
      <c r="B26" s="28">
        <f>SUM(B24:B25)</f>
        <v>96080000</v>
      </c>
      <c r="C26" s="28">
        <f>SUM(C24:C25)</f>
        <v>82370000</v>
      </c>
      <c r="D26" s="22">
        <f>(B26+C26)/2</f>
        <v>89225000</v>
      </c>
      <c r="I26" s="33"/>
    </row>
    <row r="27" spans="1:17" s="13" customFormat="1">
      <c r="A27" s="19"/>
      <c r="B27" s="17"/>
      <c r="I27" s="33"/>
    </row>
    <row r="28" spans="1:17" s="13" customFormat="1" ht="21">
      <c r="A28" s="209" t="s">
        <v>223</v>
      </c>
      <c r="B28" s="17"/>
      <c r="F28" s="37" t="s">
        <v>37</v>
      </c>
      <c r="G28"/>
      <c r="H28"/>
      <c r="I28" s="17"/>
    </row>
    <row r="29" spans="1:17" s="13" customFormat="1" ht="21">
      <c r="B29" s="202" t="s">
        <v>224</v>
      </c>
      <c r="C29" s="204" t="s">
        <v>225</v>
      </c>
      <c r="D29" s="203" t="s">
        <v>226</v>
      </c>
      <c r="F29" s="37" t="s">
        <v>39</v>
      </c>
      <c r="G29"/>
      <c r="H29"/>
      <c r="I29" s="17"/>
    </row>
    <row r="30" spans="1:17" s="13" customFormat="1" ht="21">
      <c r="A30" t="s">
        <v>29</v>
      </c>
      <c r="B30" s="90">
        <v>43588000</v>
      </c>
      <c r="C30" s="91">
        <v>73500000</v>
      </c>
      <c r="D30" s="205">
        <v>0.59299999999999997</v>
      </c>
      <c r="F30" s="37" t="s">
        <v>38</v>
      </c>
      <c r="G30"/>
      <c r="H30"/>
      <c r="I30" s="17"/>
    </row>
    <row r="31" spans="1:17" s="13" customFormat="1" ht="21">
      <c r="A31" t="s">
        <v>30</v>
      </c>
      <c r="B31" s="90">
        <v>17674000</v>
      </c>
      <c r="C31" s="91">
        <v>21500000</v>
      </c>
      <c r="D31" s="206" t="s">
        <v>227</v>
      </c>
      <c r="E31"/>
      <c r="F31" s="37" t="s">
        <v>43</v>
      </c>
      <c r="G31"/>
      <c r="H31"/>
      <c r="I31" s="17"/>
    </row>
    <row r="32" spans="1:17" s="13" customFormat="1" ht="21">
      <c r="A32" t="s">
        <v>228</v>
      </c>
      <c r="B32" s="93">
        <f>SUM(B30:B31)</f>
        <v>61262000</v>
      </c>
      <c r="C32" s="94">
        <f>SUM(C30:C31)</f>
        <v>95000000</v>
      </c>
      <c r="D32" s="207">
        <v>0.64490000000000003</v>
      </c>
      <c r="H32" s="76"/>
      <c r="I32" s="17"/>
    </row>
    <row r="33" spans="1:13" s="13" customFormat="1">
      <c r="A33" s="19"/>
    </row>
    <row r="34" spans="1:13" s="210" customFormat="1" ht="19.5"/>
    <row r="35" spans="1:13" s="210" customFormat="1" ht="19.5"/>
    <row r="36" spans="1:13" s="210" customFormat="1" ht="19.5">
      <c r="A36" s="211"/>
      <c r="B36" s="212"/>
    </row>
    <row r="37" spans="1:13" s="210" customFormat="1" ht="19.5">
      <c r="A37" s="211"/>
      <c r="B37" s="212"/>
    </row>
    <row r="38" spans="1:13">
      <c r="A38" s="19"/>
      <c r="B38" s="34"/>
      <c r="H38" s="19"/>
      <c r="I38" s="34"/>
      <c r="M38"/>
    </row>
    <row r="39" spans="1:13">
      <c r="A39" s="19"/>
      <c r="B39" s="34"/>
      <c r="H39" s="19"/>
      <c r="I39" s="34"/>
      <c r="M39"/>
    </row>
    <row r="40" spans="1:13">
      <c r="A40" s="19"/>
      <c r="B40" s="34"/>
      <c r="H40" s="19"/>
      <c r="I40" s="34"/>
      <c r="M40"/>
    </row>
    <row r="41" spans="1:13">
      <c r="A41" s="13"/>
      <c r="B41" s="13"/>
      <c r="H41" s="19"/>
      <c r="I41" s="34"/>
      <c r="M41"/>
    </row>
    <row r="42" spans="1:13">
      <c r="A42" s="19"/>
      <c r="B42" s="13"/>
      <c r="M42"/>
    </row>
    <row r="43" spans="1:13">
      <c r="H43" s="13"/>
      <c r="I43" s="13"/>
      <c r="M43"/>
    </row>
    <row r="44" spans="1:13" ht="21">
      <c r="H44" s="13"/>
      <c r="I44" s="18"/>
      <c r="M44"/>
    </row>
    <row r="45" spans="1:13" ht="21">
      <c r="H45" s="13"/>
      <c r="I45" s="20"/>
      <c r="M45"/>
    </row>
    <row r="46" spans="1:13">
      <c r="H46" s="13"/>
      <c r="I46" s="15"/>
      <c r="M46"/>
    </row>
    <row r="47" spans="1:13">
      <c r="H47" s="13"/>
      <c r="I47" s="15"/>
      <c r="M47"/>
    </row>
    <row r="48" spans="1:13">
      <c r="H48" s="13"/>
      <c r="I48" s="15"/>
      <c r="M48"/>
    </row>
    <row r="51" spans="19:19">
      <c r="S51" s="13"/>
    </row>
  </sheetData>
  <phoneticPr fontId="3" type="noConversion"/>
  <pageMargins left="0.23622047244094491" right="0.23" top="0.35433070866141736" bottom="0.74803149606299213" header="0.31496062992125984" footer="0.31496062992125984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0"/>
  <sheetViews>
    <sheetView zoomScale="50" zoomScaleNormal="50" workbookViewId="0">
      <selection activeCell="M23" sqref="M23"/>
    </sheetView>
  </sheetViews>
  <sheetFormatPr defaultRowHeight="16.5"/>
  <cols>
    <col min="1" max="1" width="20.125" customWidth="1"/>
    <col min="2" max="2" width="14.25" customWidth="1"/>
    <col min="3" max="3" width="15.125" customWidth="1"/>
    <col min="4" max="4" width="21.125" customWidth="1"/>
    <col min="5" max="5" width="13" customWidth="1"/>
    <col min="6" max="6" width="19.375" customWidth="1"/>
    <col min="7" max="7" width="16.375" customWidth="1"/>
    <col min="8" max="8" width="12.625" customWidth="1"/>
    <col min="9" max="9" width="18.25" customWidth="1"/>
    <col min="10" max="10" width="19.375" bestFit="1" customWidth="1"/>
    <col min="11" max="11" width="13.375" bestFit="1" customWidth="1"/>
    <col min="12" max="12" width="23.5" customWidth="1"/>
    <col min="13" max="13" width="23.25" customWidth="1"/>
    <col min="14" max="14" width="29" customWidth="1"/>
  </cols>
  <sheetData>
    <row r="1" spans="1:14" ht="21" customHeight="1">
      <c r="A1" s="4" t="s">
        <v>17</v>
      </c>
    </row>
    <row r="2" spans="1:14" s="3" customFormat="1" ht="23.25" customHeight="1">
      <c r="A2" s="3" t="s">
        <v>32</v>
      </c>
      <c r="F2" s="2"/>
    </row>
    <row r="3" spans="1:14" s="3" customFormat="1" ht="23.25" customHeight="1">
      <c r="A3" s="3" t="s">
        <v>126</v>
      </c>
      <c r="F3" s="2"/>
    </row>
    <row r="4" spans="1:14" s="3" customFormat="1" ht="85.5" customHeight="1">
      <c r="A4" s="5" t="s">
        <v>6</v>
      </c>
      <c r="B4" s="6" t="s">
        <v>0</v>
      </c>
      <c r="C4" s="6" t="s">
        <v>19</v>
      </c>
      <c r="D4" s="6" t="s">
        <v>1</v>
      </c>
      <c r="E4" s="6" t="s">
        <v>2</v>
      </c>
      <c r="F4" s="6" t="s">
        <v>3</v>
      </c>
      <c r="G4" s="6" t="s">
        <v>4</v>
      </c>
      <c r="H4" s="6" t="s">
        <v>5</v>
      </c>
      <c r="I4" s="6" t="s">
        <v>47</v>
      </c>
      <c r="J4" s="82" t="s">
        <v>14</v>
      </c>
      <c r="K4" s="6" t="s">
        <v>26</v>
      </c>
      <c r="L4" s="137" t="s">
        <v>127</v>
      </c>
      <c r="M4" s="138" t="s">
        <v>139</v>
      </c>
      <c r="N4" s="139" t="s">
        <v>140</v>
      </c>
    </row>
    <row r="5" spans="1:14" s="3" customFormat="1" ht="33" customHeight="1">
      <c r="A5" s="7" t="s">
        <v>21</v>
      </c>
      <c r="B5" s="8" t="s">
        <v>22</v>
      </c>
      <c r="C5" s="9">
        <v>2000</v>
      </c>
      <c r="D5" s="9">
        <v>0</v>
      </c>
      <c r="E5" s="9">
        <v>3000</v>
      </c>
      <c r="F5" s="9">
        <v>3000</v>
      </c>
      <c r="G5" s="10">
        <v>0</v>
      </c>
      <c r="H5" s="11">
        <f>SUM(C5:G5)</f>
        <v>8000</v>
      </c>
      <c r="I5" s="11"/>
      <c r="J5" s="85">
        <v>73500000</v>
      </c>
      <c r="K5" s="86">
        <v>41000</v>
      </c>
      <c r="L5" s="86">
        <v>145000</v>
      </c>
      <c r="M5" s="132">
        <v>49944</v>
      </c>
      <c r="N5" s="133">
        <f>L5+M5</f>
        <v>194944</v>
      </c>
    </row>
    <row r="6" spans="1:14" s="3" customFormat="1" ht="33" customHeight="1">
      <c r="A6" s="38"/>
      <c r="B6" s="38"/>
      <c r="C6" s="39"/>
      <c r="D6" s="39"/>
      <c r="E6" s="39"/>
      <c r="F6" s="39"/>
      <c r="G6" s="40"/>
      <c r="H6" s="41"/>
      <c r="I6" s="41"/>
      <c r="J6" s="160"/>
      <c r="K6" s="161"/>
      <c r="L6" s="161"/>
      <c r="M6" s="162"/>
      <c r="N6" s="165" t="s">
        <v>172</v>
      </c>
    </row>
    <row r="7" spans="1:14" ht="33.75" customHeight="1">
      <c r="A7" s="4" t="s">
        <v>15</v>
      </c>
      <c r="K7" s="25"/>
    </row>
    <row r="8" spans="1:14" s="3" customFormat="1" ht="103.5" customHeight="1">
      <c r="A8" s="5" t="s">
        <v>6</v>
      </c>
      <c r="B8" s="6" t="s">
        <v>0</v>
      </c>
      <c r="C8" s="6" t="s">
        <v>19</v>
      </c>
      <c r="D8" s="6" t="s">
        <v>1</v>
      </c>
      <c r="E8" s="6" t="s">
        <v>2</v>
      </c>
      <c r="F8" s="6" t="s">
        <v>3</v>
      </c>
      <c r="G8" s="6" t="s">
        <v>4</v>
      </c>
      <c r="H8" s="6" t="s">
        <v>5</v>
      </c>
      <c r="I8" s="6" t="s">
        <v>47</v>
      </c>
      <c r="J8" s="82" t="s">
        <v>14</v>
      </c>
      <c r="K8" s="88"/>
      <c r="L8" s="137" t="s">
        <v>129</v>
      </c>
      <c r="M8" s="138" t="s">
        <v>139</v>
      </c>
      <c r="N8" s="139" t="s">
        <v>160</v>
      </c>
    </row>
    <row r="9" spans="1:14" s="3" customFormat="1" ht="31.5" customHeight="1">
      <c r="A9" s="7" t="s">
        <v>35</v>
      </c>
      <c r="B9" s="8" t="s">
        <v>22</v>
      </c>
      <c r="C9" s="9">
        <f>C5+K5/24</f>
        <v>3708.333333333333</v>
      </c>
      <c r="D9" s="9">
        <v>1000</v>
      </c>
      <c r="E9" s="9">
        <v>2500</v>
      </c>
      <c r="F9" s="9">
        <v>2500</v>
      </c>
      <c r="G9" s="10">
        <v>200</v>
      </c>
      <c r="H9" s="11">
        <f>SUM(C9:G9)</f>
        <v>9908.3333333333321</v>
      </c>
      <c r="I9" s="11">
        <f>K5/2</f>
        <v>20500</v>
      </c>
      <c r="J9" s="85">
        <v>73500000</v>
      </c>
      <c r="K9" s="86"/>
      <c r="L9" s="86">
        <v>153320</v>
      </c>
      <c r="M9" s="132">
        <v>49944</v>
      </c>
      <c r="N9" s="133">
        <f>L9+M9</f>
        <v>203264</v>
      </c>
    </row>
    <row r="10" spans="1:14" ht="21">
      <c r="J10" s="32"/>
      <c r="N10" s="158" t="s">
        <v>166</v>
      </c>
    </row>
    <row r="11" spans="1:14" s="60" customFormat="1" ht="21">
      <c r="A11" s="57" t="s">
        <v>44</v>
      </c>
      <c r="B11" s="59" t="s">
        <v>217</v>
      </c>
      <c r="I11" s="61"/>
      <c r="M11" s="74"/>
    </row>
    <row r="12" spans="1:14" s="60" customFormat="1" ht="21">
      <c r="A12" s="57"/>
      <c r="B12" s="59"/>
      <c r="I12" s="61"/>
      <c r="M12" s="74"/>
    </row>
    <row r="13" spans="1:14" s="177" customFormat="1" ht="21">
      <c r="A13" s="196" t="s">
        <v>219</v>
      </c>
      <c r="I13" s="198"/>
      <c r="K13" s="183"/>
      <c r="L13" s="199"/>
      <c r="M13" s="200"/>
    </row>
    <row r="14" spans="1:14" s="177" customFormat="1" ht="21">
      <c r="A14" s="196" t="s">
        <v>229</v>
      </c>
      <c r="I14" s="198"/>
      <c r="K14" s="183"/>
      <c r="L14" s="199"/>
      <c r="M14" s="200"/>
    </row>
    <row r="15" spans="1:14" s="177" customFormat="1" ht="21">
      <c r="A15" s="196" t="s">
        <v>232</v>
      </c>
      <c r="I15" s="198"/>
      <c r="K15" s="183"/>
      <c r="L15" s="199"/>
      <c r="M15" s="200"/>
    </row>
    <row r="16" spans="1:14" s="177" customFormat="1" ht="21">
      <c r="A16" s="196" t="s">
        <v>236</v>
      </c>
      <c r="I16" s="198"/>
      <c r="K16" s="183"/>
      <c r="L16" s="199"/>
      <c r="M16" s="200"/>
    </row>
    <row r="17" spans="1:13" ht="19.5">
      <c r="J17" s="32"/>
    </row>
    <row r="18" spans="1:13" ht="21">
      <c r="A18" t="s">
        <v>41</v>
      </c>
      <c r="B18" s="13"/>
      <c r="C18" s="13"/>
      <c r="D18" s="13"/>
      <c r="E18" s="23"/>
      <c r="F18" s="42" t="s">
        <v>132</v>
      </c>
      <c r="G18" s="42">
        <v>11124</v>
      </c>
      <c r="H18" s="13"/>
      <c r="I18" s="13"/>
    </row>
    <row r="19" spans="1:13" s="13" customFormat="1" ht="21">
      <c r="A19" t="s">
        <v>42</v>
      </c>
      <c r="B19"/>
      <c r="F19" s="4" t="s">
        <v>33</v>
      </c>
      <c r="G19" s="4">
        <v>1400</v>
      </c>
    </row>
    <row r="20" spans="1:13" s="13" customFormat="1" ht="21">
      <c r="F20" s="4" t="s">
        <v>34</v>
      </c>
      <c r="G20" s="4">
        <v>1400</v>
      </c>
    </row>
    <row r="21" spans="1:13" s="13" customFormat="1"/>
    <row r="22" spans="1:13" s="13" customFormat="1" ht="21">
      <c r="B22" s="14" t="s">
        <v>12</v>
      </c>
      <c r="C22" s="12" t="s">
        <v>13</v>
      </c>
      <c r="D22" s="21" t="s">
        <v>16</v>
      </c>
      <c r="J22"/>
      <c r="L22" s="22"/>
      <c r="M22" s="22"/>
    </row>
    <row r="23" spans="1:13" s="13" customFormat="1" ht="21">
      <c r="A23" t="s">
        <v>29</v>
      </c>
      <c r="B23" s="22">
        <v>75140000</v>
      </c>
      <c r="C23" s="22">
        <v>65280000</v>
      </c>
      <c r="D23" s="22">
        <f>(B23+C23)/2</f>
        <v>70210000</v>
      </c>
      <c r="F23" s="4" t="s">
        <v>25</v>
      </c>
      <c r="G23" s="79" t="s">
        <v>119</v>
      </c>
      <c r="H23" s="128" t="s">
        <v>117</v>
      </c>
      <c r="J23"/>
      <c r="K23" s="45"/>
    </row>
    <row r="24" spans="1:13" s="13" customFormat="1" ht="21">
      <c r="A24" t="s">
        <v>30</v>
      </c>
      <c r="B24" s="22">
        <v>20940000</v>
      </c>
      <c r="C24" s="22">
        <v>17090000</v>
      </c>
      <c r="D24" s="22">
        <f>(B24+C24)/2</f>
        <v>19015000</v>
      </c>
      <c r="F24" s="4" t="s">
        <v>27</v>
      </c>
      <c r="G24" s="79" t="s">
        <v>120</v>
      </c>
      <c r="H24" s="128" t="s">
        <v>118</v>
      </c>
      <c r="J24" s="33"/>
      <c r="K24" s="46"/>
    </row>
    <row r="25" spans="1:13" s="13" customFormat="1" ht="21">
      <c r="A25" t="s">
        <v>31</v>
      </c>
      <c r="B25" s="28">
        <f>SUM(B23:B24)</f>
        <v>96080000</v>
      </c>
      <c r="C25" s="28">
        <f>SUM(C23:C24)</f>
        <v>82370000</v>
      </c>
      <c r="D25" s="22">
        <f>(B25+C25)/2</f>
        <v>89225000</v>
      </c>
      <c r="I25" s="33"/>
      <c r="J25" s="33"/>
      <c r="K25" s="46"/>
    </row>
    <row r="26" spans="1:13" s="13" customFormat="1">
      <c r="A26" s="19"/>
      <c r="B26" s="17"/>
      <c r="I26" s="33"/>
      <c r="J26" s="17"/>
      <c r="K26" s="46"/>
    </row>
    <row r="27" spans="1:13" s="13" customFormat="1" ht="21">
      <c r="A27" s="19"/>
      <c r="B27" s="17"/>
      <c r="F27" s="37" t="s">
        <v>37</v>
      </c>
      <c r="G27"/>
      <c r="H27"/>
      <c r="I27" s="17"/>
      <c r="J27" s="17"/>
      <c r="K27" s="46"/>
    </row>
    <row r="28" spans="1:13" s="13" customFormat="1" ht="21">
      <c r="A28" s="209" t="s">
        <v>223</v>
      </c>
      <c r="B28" s="17"/>
      <c r="F28" s="37" t="s">
        <v>39</v>
      </c>
      <c r="G28"/>
      <c r="H28"/>
      <c r="I28" s="17"/>
      <c r="J28" s="17"/>
      <c r="K28" s="46"/>
    </row>
    <row r="29" spans="1:13" s="13" customFormat="1" ht="21">
      <c r="B29" s="202" t="s">
        <v>224</v>
      </c>
      <c r="C29" s="204" t="s">
        <v>225</v>
      </c>
      <c r="D29" s="203" t="s">
        <v>226</v>
      </c>
      <c r="F29" s="37" t="s">
        <v>38</v>
      </c>
      <c r="G29"/>
      <c r="H29"/>
      <c r="I29" s="17"/>
      <c r="J29" s="17"/>
      <c r="K29" s="46"/>
    </row>
    <row r="30" spans="1:13" s="13" customFormat="1" ht="21">
      <c r="A30" t="s">
        <v>29</v>
      </c>
      <c r="B30" s="90">
        <v>43588000</v>
      </c>
      <c r="C30" s="91">
        <v>73500000</v>
      </c>
      <c r="D30" s="205">
        <v>0.59299999999999997</v>
      </c>
      <c r="E30"/>
      <c r="F30" s="37" t="s">
        <v>43</v>
      </c>
      <c r="G30"/>
      <c r="H30"/>
      <c r="I30" s="17"/>
      <c r="J30" s="17"/>
      <c r="K30" s="46"/>
    </row>
    <row r="31" spans="1:13" s="13" customFormat="1" ht="21">
      <c r="A31" t="s">
        <v>30</v>
      </c>
      <c r="B31" s="90">
        <v>17674000</v>
      </c>
      <c r="C31" s="91">
        <v>21500000</v>
      </c>
      <c r="D31" s="206" t="s">
        <v>227</v>
      </c>
      <c r="H31" s="76"/>
      <c r="I31" s="17"/>
      <c r="K31" s="46"/>
    </row>
    <row r="32" spans="1:13" s="13" customFormat="1" ht="21">
      <c r="A32" t="s">
        <v>228</v>
      </c>
      <c r="B32" s="93">
        <f>SUM(B30:B31)</f>
        <v>61262000</v>
      </c>
      <c r="C32" s="94">
        <f>SUM(C30:C31)</f>
        <v>95000000</v>
      </c>
      <c r="D32" s="207">
        <v>0.64490000000000003</v>
      </c>
      <c r="K32" s="46"/>
    </row>
    <row r="33" spans="1:11" s="13" customFormat="1">
      <c r="B33" s="35"/>
      <c r="J33" s="35"/>
      <c r="K33" s="47"/>
    </row>
    <row r="34" spans="1:11" s="210" customFormat="1" ht="19.5"/>
    <row r="35" spans="1:11" s="210" customFormat="1" ht="19.5"/>
    <row r="36" spans="1:11" s="210" customFormat="1" ht="19.5">
      <c r="A36" s="211"/>
      <c r="B36" s="212"/>
    </row>
    <row r="37" spans="1:11" s="210" customFormat="1" ht="19.5">
      <c r="A37" s="211"/>
      <c r="B37" s="212"/>
    </row>
    <row r="38" spans="1:11">
      <c r="A38" s="19"/>
      <c r="B38" s="34"/>
      <c r="I38" s="19"/>
      <c r="J38" s="34"/>
      <c r="K38" s="47"/>
    </row>
    <row r="39" spans="1:11">
      <c r="A39" s="13"/>
      <c r="B39" s="13"/>
      <c r="I39" s="19"/>
      <c r="J39" s="34"/>
      <c r="K39" s="47"/>
    </row>
    <row r="40" spans="1:11">
      <c r="A40" s="19"/>
      <c r="B40" s="13"/>
    </row>
  </sheetData>
  <phoneticPr fontId="3" type="noConversion"/>
  <pageMargins left="0.23622047244094491" right="0.3" top="0.51181102362204722" bottom="0.5" header="0.31496062992125984" footer="0.31496062992125984"/>
  <pageSetup paperSize="9"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zoomScale="60" zoomScaleNormal="60" workbookViewId="0">
      <selection activeCell="J19" sqref="J19"/>
    </sheetView>
  </sheetViews>
  <sheetFormatPr defaultRowHeight="16.5"/>
  <cols>
    <col min="1" max="1" width="20.125" customWidth="1"/>
    <col min="2" max="2" width="14.25" customWidth="1"/>
    <col min="3" max="3" width="15.125" customWidth="1"/>
    <col min="4" max="4" width="22.875" bestFit="1" customWidth="1"/>
    <col min="5" max="5" width="13" customWidth="1"/>
    <col min="6" max="6" width="19.375" customWidth="1"/>
    <col min="7" max="7" width="16.375" customWidth="1"/>
    <col min="8" max="8" width="12.625" customWidth="1"/>
    <col min="9" max="9" width="18.25" customWidth="1"/>
    <col min="10" max="10" width="19.375" bestFit="1" customWidth="1"/>
    <col min="11" max="11" width="23.5" customWidth="1"/>
    <col min="12" max="12" width="23.25" customWidth="1"/>
    <col min="13" max="13" width="29" customWidth="1"/>
  </cols>
  <sheetData>
    <row r="1" spans="1:13" ht="21" customHeight="1">
      <c r="A1" s="4" t="s">
        <v>17</v>
      </c>
    </row>
    <row r="2" spans="1:13" s="3" customFormat="1" ht="23.25" customHeight="1">
      <c r="A2" s="3" t="s">
        <v>32</v>
      </c>
      <c r="F2" s="2"/>
    </row>
    <row r="3" spans="1:13" ht="33.75" customHeight="1">
      <c r="A3" s="4" t="s">
        <v>15</v>
      </c>
      <c r="C3" s="183" t="s">
        <v>199</v>
      </c>
    </row>
    <row r="4" spans="1:13" s="3" customFormat="1" ht="103.5" customHeight="1">
      <c r="A4" s="5" t="s">
        <v>6</v>
      </c>
      <c r="B4" s="6" t="s">
        <v>0</v>
      </c>
      <c r="C4" s="6" t="s">
        <v>19</v>
      </c>
      <c r="D4" s="6" t="s">
        <v>1</v>
      </c>
      <c r="E4" s="6" t="s">
        <v>2</v>
      </c>
      <c r="F4" s="6" t="s">
        <v>3</v>
      </c>
      <c r="G4" s="6" t="s">
        <v>4</v>
      </c>
      <c r="H4" s="6" t="s">
        <v>5</v>
      </c>
      <c r="I4" s="6" t="s">
        <v>47</v>
      </c>
      <c r="J4" s="82" t="s">
        <v>14</v>
      </c>
      <c r="K4" s="137" t="s">
        <v>129</v>
      </c>
      <c r="L4" s="138" t="s">
        <v>197</v>
      </c>
      <c r="M4" s="139" t="s">
        <v>160</v>
      </c>
    </row>
    <row r="5" spans="1:13" s="3" customFormat="1" ht="31.5" customHeight="1">
      <c r="A5" s="7" t="s">
        <v>35</v>
      </c>
      <c r="B5" s="8" t="s">
        <v>192</v>
      </c>
      <c r="C5" s="9">
        <v>3000</v>
      </c>
      <c r="D5" s="9">
        <v>1000</v>
      </c>
      <c r="E5" s="9">
        <v>1400</v>
      </c>
      <c r="F5" s="9">
        <v>1400</v>
      </c>
      <c r="G5" s="10">
        <v>200</v>
      </c>
      <c r="H5" s="11">
        <f>SUM(C5:G5)</f>
        <v>7000</v>
      </c>
      <c r="I5" s="184">
        <v>8000</v>
      </c>
      <c r="J5" s="85">
        <v>73500000</v>
      </c>
      <c r="K5" s="86">
        <v>103800</v>
      </c>
      <c r="L5" s="132">
        <v>35280</v>
      </c>
      <c r="M5" s="133">
        <v>139080</v>
      </c>
    </row>
    <row r="6" spans="1:13" ht="21">
      <c r="J6" s="32"/>
      <c r="M6" s="158" t="s">
        <v>198</v>
      </c>
    </row>
    <row r="7" spans="1:13" s="54" customFormat="1" ht="21" hidden="1">
      <c r="A7" s="52"/>
      <c r="B7" s="53" t="s">
        <v>45</v>
      </c>
      <c r="I7" s="48"/>
      <c r="L7" s="64"/>
    </row>
    <row r="8" spans="1:13" s="60" customFormat="1" ht="21">
      <c r="A8" s="57" t="s">
        <v>40</v>
      </c>
      <c r="B8" s="59" t="s">
        <v>218</v>
      </c>
      <c r="I8" s="61"/>
      <c r="M8" s="74"/>
    </row>
    <row r="9" spans="1:13" s="60" customFormat="1" ht="21" hidden="1">
      <c r="A9" s="57"/>
      <c r="B9" s="59" t="s">
        <v>46</v>
      </c>
      <c r="I9" s="61"/>
      <c r="L9" s="74">
        <v>-10000000</v>
      </c>
    </row>
    <row r="10" spans="1:13" ht="19.5">
      <c r="J10" s="32"/>
    </row>
    <row r="11" spans="1:13" ht="19.5">
      <c r="J11" s="32"/>
    </row>
    <row r="12" spans="1:13" ht="21">
      <c r="A12" t="s">
        <v>41</v>
      </c>
      <c r="B12" s="13"/>
      <c r="C12" s="13"/>
      <c r="D12" s="13"/>
      <c r="E12" s="23"/>
      <c r="F12" s="42" t="s">
        <v>132</v>
      </c>
      <c r="G12" s="42">
        <v>9000</v>
      </c>
      <c r="H12" s="13"/>
      <c r="I12" s="13"/>
    </row>
    <row r="13" spans="1:13" s="13" customFormat="1" ht="21">
      <c r="A13" t="s">
        <v>42</v>
      </c>
      <c r="B13"/>
      <c r="F13" s="4" t="s">
        <v>33</v>
      </c>
      <c r="G13" s="4">
        <v>1400</v>
      </c>
    </row>
    <row r="14" spans="1:13" s="13" customFormat="1" ht="21">
      <c r="F14" s="4" t="s">
        <v>34</v>
      </c>
      <c r="G14" s="4">
        <v>1400</v>
      </c>
    </row>
    <row r="15" spans="1:13" s="13" customFormat="1"/>
    <row r="16" spans="1:13" s="13" customFormat="1" ht="21">
      <c r="B16" s="14" t="s">
        <v>12</v>
      </c>
      <c r="C16" s="12" t="s">
        <v>13</v>
      </c>
      <c r="D16" s="21" t="s">
        <v>16</v>
      </c>
      <c r="J16"/>
      <c r="K16" s="22"/>
      <c r="L16" s="22"/>
    </row>
    <row r="17" spans="1:10" s="13" customFormat="1" ht="21">
      <c r="A17" t="s">
        <v>29</v>
      </c>
      <c r="B17" s="22">
        <v>75140000</v>
      </c>
      <c r="C17" s="22">
        <v>65280000</v>
      </c>
      <c r="D17" s="22">
        <f>(B17+C17)/2</f>
        <v>70210000</v>
      </c>
      <c r="F17" s="4" t="s">
        <v>25</v>
      </c>
      <c r="G17" s="79" t="s">
        <v>193</v>
      </c>
      <c r="H17" s="128" t="s">
        <v>194</v>
      </c>
      <c r="J17"/>
    </row>
    <row r="18" spans="1:10" s="13" customFormat="1" ht="21">
      <c r="A18" t="s">
        <v>30</v>
      </c>
      <c r="B18" s="22">
        <v>20940000</v>
      </c>
      <c r="C18" s="22">
        <v>17090000</v>
      </c>
      <c r="D18" s="22">
        <f>(B18+C18)/2</f>
        <v>19015000</v>
      </c>
      <c r="F18" s="4" t="s">
        <v>27</v>
      </c>
      <c r="G18" s="79" t="s">
        <v>195</v>
      </c>
      <c r="H18" s="128" t="s">
        <v>196</v>
      </c>
      <c r="J18" s="33"/>
    </row>
    <row r="19" spans="1:10" s="13" customFormat="1" ht="21">
      <c r="A19" t="s">
        <v>31</v>
      </c>
      <c r="B19" s="28">
        <f>SUM(B17:B18)</f>
        <v>96080000</v>
      </c>
      <c r="C19" s="28">
        <f>SUM(C17:C18)</f>
        <v>82370000</v>
      </c>
      <c r="D19" s="22">
        <f>(B19+C19)/2</f>
        <v>89225000</v>
      </c>
      <c r="I19" s="33"/>
      <c r="J19" s="33"/>
    </row>
    <row r="20" spans="1:10" s="13" customFormat="1">
      <c r="A20" s="19"/>
      <c r="B20" s="17"/>
      <c r="I20" s="33"/>
      <c r="J20" s="17"/>
    </row>
    <row r="21" spans="1:10" s="13" customFormat="1" ht="21">
      <c r="A21" s="201" t="s">
        <v>223</v>
      </c>
      <c r="B21" s="17"/>
      <c r="F21" s="37" t="s">
        <v>37</v>
      </c>
      <c r="G21"/>
      <c r="H21"/>
      <c r="I21" s="17"/>
      <c r="J21" s="17"/>
    </row>
    <row r="22" spans="1:10" s="13" customFormat="1" ht="21">
      <c r="B22" s="202" t="s">
        <v>224</v>
      </c>
      <c r="C22" s="204" t="s">
        <v>225</v>
      </c>
      <c r="D22" s="203" t="s">
        <v>226</v>
      </c>
      <c r="F22" s="37" t="s">
        <v>39</v>
      </c>
      <c r="G22"/>
      <c r="H22"/>
      <c r="I22" s="17"/>
      <c r="J22" s="17"/>
    </row>
    <row r="23" spans="1:10" s="13" customFormat="1" ht="21">
      <c r="A23" t="s">
        <v>29</v>
      </c>
      <c r="B23" s="90">
        <v>43588000</v>
      </c>
      <c r="C23" s="91">
        <v>73500000</v>
      </c>
      <c r="D23" s="205">
        <v>0.59299999999999997</v>
      </c>
      <c r="F23" s="37" t="s">
        <v>38</v>
      </c>
      <c r="G23"/>
      <c r="H23"/>
      <c r="I23" s="17"/>
      <c r="J23" s="17"/>
    </row>
    <row r="24" spans="1:10" s="13" customFormat="1" ht="21">
      <c r="A24" t="s">
        <v>30</v>
      </c>
      <c r="B24" s="90">
        <v>17674000</v>
      </c>
      <c r="C24" s="91">
        <v>21500000</v>
      </c>
      <c r="D24" s="206" t="s">
        <v>227</v>
      </c>
      <c r="E24"/>
      <c r="F24" s="37" t="s">
        <v>43</v>
      </c>
      <c r="G24"/>
      <c r="H24"/>
      <c r="I24" s="17"/>
      <c r="J24" s="17"/>
    </row>
    <row r="25" spans="1:10" s="13" customFormat="1" ht="21">
      <c r="A25" t="s">
        <v>228</v>
      </c>
      <c r="B25" s="93">
        <f>SUM(B23:B24)</f>
        <v>61262000</v>
      </c>
      <c r="C25" s="94">
        <f>SUM(C23:C24)</f>
        <v>95000000</v>
      </c>
      <c r="D25" s="207">
        <v>0.64490000000000003</v>
      </c>
      <c r="H25" s="76"/>
      <c r="I25" s="17"/>
    </row>
    <row r="26" spans="1:10" s="13" customFormat="1">
      <c r="A26" s="19"/>
    </row>
    <row r="27" spans="1:10" s="13" customFormat="1">
      <c r="B27" s="35"/>
      <c r="J27" s="35"/>
    </row>
    <row r="29" spans="1:10" s="13" customFormat="1">
      <c r="A29" s="19"/>
      <c r="B29" s="34"/>
      <c r="I29" s="16"/>
      <c r="J29" s="34"/>
    </row>
    <row r="30" spans="1:10" s="13" customFormat="1">
      <c r="A30" s="19"/>
      <c r="B30" s="34"/>
      <c r="F30"/>
      <c r="G30"/>
      <c r="H30"/>
      <c r="I30" s="19"/>
      <c r="J30" s="34"/>
    </row>
    <row r="31" spans="1:10">
      <c r="A31" s="19"/>
      <c r="B31" s="34"/>
      <c r="I31" s="19"/>
      <c r="J31" s="34"/>
    </row>
    <row r="32" spans="1:10">
      <c r="A32" s="19"/>
      <c r="B32" s="34"/>
      <c r="I32" s="19"/>
      <c r="J32" s="34"/>
    </row>
    <row r="33" spans="1:10">
      <c r="A33" s="13"/>
      <c r="B33" s="13"/>
      <c r="I33" s="19"/>
      <c r="J33" s="34"/>
    </row>
    <row r="34" spans="1:10">
      <c r="A34" s="19"/>
      <c r="B34" s="13"/>
    </row>
    <row r="38" spans="1:10" s="154" customFormat="1" ht="30" customHeight="1">
      <c r="A38" s="192" t="s">
        <v>204</v>
      </c>
      <c r="B38" s="193"/>
      <c r="G38" s="154" t="s">
        <v>205</v>
      </c>
      <c r="J38" s="194"/>
    </row>
  </sheetData>
  <phoneticPr fontId="46" type="noConversion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5"/>
  <sheetViews>
    <sheetView topLeftCell="D1" zoomScale="70" zoomScaleNormal="70" workbookViewId="0">
      <selection activeCell="C25" sqref="C25"/>
    </sheetView>
  </sheetViews>
  <sheetFormatPr defaultRowHeight="31.5" customHeight="1"/>
  <cols>
    <col min="1" max="1" width="11.375" style="79" customWidth="1"/>
    <col min="2" max="2" width="14.125" style="79" bestFit="1" customWidth="1"/>
    <col min="3" max="3" width="14.125" style="120" customWidth="1"/>
    <col min="4" max="4" width="12.875" style="120" bestFit="1" customWidth="1"/>
    <col min="5" max="6" width="12.875" style="80" bestFit="1" customWidth="1"/>
    <col min="7" max="7" width="14.75" style="80" customWidth="1"/>
    <col min="8" max="8" width="9" style="80" customWidth="1"/>
    <col min="9" max="9" width="12.875" style="80" bestFit="1" customWidth="1"/>
    <col min="10" max="10" width="22.625" style="80" bestFit="1" customWidth="1"/>
    <col min="11" max="11" width="16.75" style="80" customWidth="1"/>
    <col min="12" max="12" width="14.375" style="80" customWidth="1"/>
    <col min="13" max="13" width="21.25" style="79" customWidth="1"/>
    <col min="14" max="14" width="23.375" style="79" customWidth="1"/>
    <col min="15" max="15" width="27.875" style="79" customWidth="1"/>
    <col min="16" max="16" width="16.25" style="79" bestFit="1" customWidth="1"/>
    <col min="17" max="16384" width="9" style="79"/>
  </cols>
  <sheetData>
    <row r="1" spans="1:16" ht="31.5" customHeight="1">
      <c r="G1" s="154" t="s">
        <v>151</v>
      </c>
    </row>
    <row r="2" spans="1:16" ht="31.5" customHeight="1">
      <c r="A2" s="149" t="s">
        <v>150</v>
      </c>
      <c r="G2" s="79"/>
    </row>
    <row r="3" spans="1:16" ht="81.75" customHeight="1">
      <c r="A3" s="114" t="s">
        <v>95</v>
      </c>
      <c r="B3" s="6" t="s">
        <v>6</v>
      </c>
      <c r="C3" s="6" t="s">
        <v>0</v>
      </c>
      <c r="D3" s="6" t="s">
        <v>19</v>
      </c>
      <c r="E3" s="6" t="s">
        <v>1</v>
      </c>
      <c r="F3" s="6" t="s">
        <v>2</v>
      </c>
      <c r="G3" s="6" t="s">
        <v>3</v>
      </c>
      <c r="H3" s="6" t="s">
        <v>4</v>
      </c>
      <c r="I3" s="6" t="s">
        <v>5</v>
      </c>
      <c r="J3" s="6" t="s">
        <v>47</v>
      </c>
      <c r="K3" s="82" t="s">
        <v>14</v>
      </c>
      <c r="L3" s="6" t="s">
        <v>26</v>
      </c>
      <c r="M3" s="130" t="s">
        <v>143</v>
      </c>
      <c r="N3" s="134" t="s">
        <v>144</v>
      </c>
      <c r="O3" s="130" t="s">
        <v>128</v>
      </c>
      <c r="P3" s="105" t="s">
        <v>99</v>
      </c>
    </row>
    <row r="4" spans="1:16" ht="31.5" customHeight="1">
      <c r="A4" s="97" t="s">
        <v>100</v>
      </c>
      <c r="B4" s="141" t="s">
        <v>145</v>
      </c>
      <c r="C4" s="117" t="s">
        <v>60</v>
      </c>
      <c r="D4" s="145">
        <v>2100</v>
      </c>
      <c r="E4" s="146">
        <v>4900</v>
      </c>
      <c r="F4" s="146">
        <v>4000</v>
      </c>
      <c r="G4" s="146">
        <v>4000</v>
      </c>
      <c r="H4" s="146">
        <v>0</v>
      </c>
      <c r="I4" s="146">
        <v>15000</v>
      </c>
      <c r="J4" s="146"/>
      <c r="K4" s="146"/>
      <c r="L4" s="146">
        <v>101600</v>
      </c>
      <c r="M4" s="146">
        <v>290000</v>
      </c>
      <c r="N4" s="146" t="s">
        <v>154</v>
      </c>
      <c r="O4" s="146">
        <v>366152</v>
      </c>
      <c r="P4" s="155">
        <f>O4*5</f>
        <v>1830760</v>
      </c>
    </row>
    <row r="5" spans="1:16" ht="31.5" customHeight="1">
      <c r="A5" s="99" t="s">
        <v>101</v>
      </c>
      <c r="B5" s="141" t="s">
        <v>61</v>
      </c>
      <c r="C5" s="117" t="s">
        <v>63</v>
      </c>
      <c r="D5" s="145">
        <v>2100</v>
      </c>
      <c r="E5" s="146">
        <v>3000</v>
      </c>
      <c r="F5" s="146">
        <v>2950</v>
      </c>
      <c r="G5" s="146">
        <v>2950</v>
      </c>
      <c r="H5" s="146">
        <v>0</v>
      </c>
      <c r="I5" s="146">
        <v>11000</v>
      </c>
      <c r="J5" s="146"/>
      <c r="K5" s="146"/>
      <c r="L5" s="146">
        <v>39600</v>
      </c>
      <c r="M5" s="146">
        <v>180000</v>
      </c>
      <c r="N5" s="146" t="s">
        <v>155</v>
      </c>
      <c r="O5" s="146">
        <v>242544</v>
      </c>
      <c r="P5" s="155">
        <f t="shared" ref="P5:P9" si="0">O5*5</f>
        <v>1212720</v>
      </c>
    </row>
    <row r="6" spans="1:16" ht="31.5" customHeight="1">
      <c r="A6" s="99" t="s">
        <v>102</v>
      </c>
      <c r="B6" s="141" t="s">
        <v>61</v>
      </c>
      <c r="C6" s="117" t="s">
        <v>62</v>
      </c>
      <c r="D6" s="145">
        <v>2000</v>
      </c>
      <c r="E6" s="146">
        <v>3000</v>
      </c>
      <c r="F6" s="146">
        <v>2250</v>
      </c>
      <c r="G6" s="146">
        <v>2250</v>
      </c>
      <c r="H6" s="146">
        <v>0</v>
      </c>
      <c r="I6" s="146">
        <v>9500</v>
      </c>
      <c r="J6" s="146"/>
      <c r="K6" s="146"/>
      <c r="L6" s="146">
        <v>53000</v>
      </c>
      <c r="M6" s="146">
        <v>175000</v>
      </c>
      <c r="N6" s="146" t="s">
        <v>156</v>
      </c>
      <c r="O6" s="146">
        <v>235012</v>
      </c>
      <c r="P6" s="155">
        <f t="shared" si="0"/>
        <v>1175060</v>
      </c>
    </row>
    <row r="7" spans="1:16" ht="31.5" customHeight="1">
      <c r="A7" s="99" t="s">
        <v>100</v>
      </c>
      <c r="B7" s="141" t="s">
        <v>146</v>
      </c>
      <c r="C7" s="117" t="s">
        <v>65</v>
      </c>
      <c r="D7" s="145">
        <v>2000</v>
      </c>
      <c r="E7" s="146">
        <v>0</v>
      </c>
      <c r="F7" s="146">
        <v>3000</v>
      </c>
      <c r="G7" s="146">
        <v>3000</v>
      </c>
      <c r="H7" s="146">
        <v>0</v>
      </c>
      <c r="I7" s="146">
        <v>8000</v>
      </c>
      <c r="J7" s="146"/>
      <c r="K7" s="146"/>
      <c r="L7" s="146">
        <v>46000</v>
      </c>
      <c r="M7" s="146">
        <v>120000</v>
      </c>
      <c r="N7" s="146" t="s">
        <v>157</v>
      </c>
      <c r="O7" s="146">
        <v>174012</v>
      </c>
      <c r="P7" s="155">
        <f t="shared" si="0"/>
        <v>870060</v>
      </c>
    </row>
    <row r="8" spans="1:16" ht="31.5" customHeight="1">
      <c r="A8" s="99" t="s">
        <v>101</v>
      </c>
      <c r="B8" s="141" t="s">
        <v>146</v>
      </c>
      <c r="C8" s="117" t="s">
        <v>67</v>
      </c>
      <c r="D8" s="145">
        <v>2000</v>
      </c>
      <c r="E8" s="146">
        <v>0</v>
      </c>
      <c r="F8" s="146">
        <v>3000</v>
      </c>
      <c r="G8" s="146">
        <v>3000</v>
      </c>
      <c r="H8" s="146">
        <v>0</v>
      </c>
      <c r="I8" s="146">
        <v>8000</v>
      </c>
      <c r="J8" s="146"/>
      <c r="K8" s="146"/>
      <c r="L8" s="146">
        <v>41000</v>
      </c>
      <c r="M8" s="146">
        <v>145000</v>
      </c>
      <c r="N8" s="146" t="s">
        <v>158</v>
      </c>
      <c r="O8" s="146">
        <v>194944</v>
      </c>
      <c r="P8" s="155">
        <f t="shared" si="0"/>
        <v>974720</v>
      </c>
    </row>
    <row r="9" spans="1:16" ht="31.5" customHeight="1">
      <c r="A9" s="106"/>
      <c r="B9" s="142" t="s">
        <v>147</v>
      </c>
      <c r="C9" s="143" t="s">
        <v>148</v>
      </c>
      <c r="D9" s="153">
        <v>1820</v>
      </c>
      <c r="E9" s="144">
        <v>1480</v>
      </c>
      <c r="F9" s="144">
        <v>1100</v>
      </c>
      <c r="G9" s="142">
        <v>1100</v>
      </c>
      <c r="H9" s="144"/>
      <c r="I9" s="144">
        <v>5500</v>
      </c>
      <c r="J9" s="144"/>
      <c r="K9" s="144"/>
      <c r="L9" s="144">
        <v>15000</v>
      </c>
      <c r="M9" s="148">
        <v>82600</v>
      </c>
      <c r="N9" s="148" t="s">
        <v>159</v>
      </c>
      <c r="O9" s="148">
        <v>93520</v>
      </c>
      <c r="P9" s="156">
        <f t="shared" si="0"/>
        <v>467600</v>
      </c>
    </row>
    <row r="10" spans="1:16" ht="31.5" customHeight="1">
      <c r="A10" s="150"/>
      <c r="B10" s="150"/>
      <c r="C10" s="151"/>
      <c r="D10" s="151"/>
      <c r="E10" s="152"/>
      <c r="G10" s="79"/>
    </row>
    <row r="11" spans="1:16" ht="31.5" customHeight="1">
      <c r="A11" s="150"/>
      <c r="B11" s="150"/>
      <c r="C11" s="151"/>
      <c r="D11" s="151"/>
      <c r="E11" s="152"/>
      <c r="G11" s="79"/>
    </row>
    <row r="12" spans="1:16" ht="31.5" customHeight="1">
      <c r="A12" s="150" t="s">
        <v>149</v>
      </c>
      <c r="B12" s="150"/>
      <c r="C12" s="151"/>
      <c r="D12" s="151"/>
      <c r="E12" s="152"/>
      <c r="G12" s="79"/>
    </row>
    <row r="13" spans="1:16" ht="81.75" customHeight="1">
      <c r="A13" s="114" t="s">
        <v>95</v>
      </c>
      <c r="B13" s="6" t="s">
        <v>6</v>
      </c>
      <c r="C13" s="6" t="s">
        <v>0</v>
      </c>
      <c r="D13" s="6" t="s">
        <v>19</v>
      </c>
      <c r="E13" s="6" t="s">
        <v>1</v>
      </c>
      <c r="F13" s="6" t="s">
        <v>2</v>
      </c>
      <c r="G13" s="6" t="s">
        <v>3</v>
      </c>
      <c r="H13" s="6" t="s">
        <v>4</v>
      </c>
      <c r="I13" s="6" t="s">
        <v>5</v>
      </c>
      <c r="J13" s="6" t="s">
        <v>47</v>
      </c>
      <c r="K13" s="82" t="s">
        <v>14</v>
      </c>
      <c r="L13" s="6"/>
      <c r="M13" s="130" t="s">
        <v>153</v>
      </c>
      <c r="N13" s="134" t="s">
        <v>144</v>
      </c>
      <c r="O13" s="130" t="s">
        <v>152</v>
      </c>
      <c r="P13" s="105" t="s">
        <v>99</v>
      </c>
    </row>
    <row r="14" spans="1:16" ht="31.5" customHeight="1">
      <c r="A14" s="97" t="s">
        <v>100</v>
      </c>
      <c r="B14" s="141" t="s">
        <v>59</v>
      </c>
      <c r="C14" s="117" t="s">
        <v>60</v>
      </c>
      <c r="D14" s="145">
        <v>6333</v>
      </c>
      <c r="E14" s="146">
        <v>6000</v>
      </c>
      <c r="F14" s="146">
        <v>4000</v>
      </c>
      <c r="G14" s="146">
        <v>4000</v>
      </c>
      <c r="H14" s="146">
        <v>200</v>
      </c>
      <c r="I14" s="146">
        <v>20533.333333333332</v>
      </c>
      <c r="J14" s="100">
        <v>74600</v>
      </c>
      <c r="K14" s="100">
        <v>95000000</v>
      </c>
      <c r="L14" s="100"/>
      <c r="M14" s="146">
        <v>344995</v>
      </c>
      <c r="N14" s="146" t="s">
        <v>154</v>
      </c>
      <c r="O14" s="146">
        <v>421147</v>
      </c>
      <c r="P14" s="155">
        <f>O14*5</f>
        <v>2105735</v>
      </c>
    </row>
    <row r="15" spans="1:16" ht="31.5" customHeight="1">
      <c r="A15" s="99" t="s">
        <v>101</v>
      </c>
      <c r="B15" s="141" t="s">
        <v>187</v>
      </c>
      <c r="C15" s="117" t="s">
        <v>202</v>
      </c>
      <c r="D15" s="145">
        <v>3000</v>
      </c>
      <c r="E15" s="146">
        <v>2000</v>
      </c>
      <c r="F15" s="146">
        <v>2500</v>
      </c>
      <c r="G15" s="146">
        <v>2500</v>
      </c>
      <c r="H15" s="146">
        <v>200</v>
      </c>
      <c r="I15" s="146">
        <v>10200</v>
      </c>
      <c r="J15" s="100">
        <v>25400</v>
      </c>
      <c r="K15" s="100">
        <v>73500000</v>
      </c>
      <c r="L15" s="100"/>
      <c r="M15" s="146">
        <v>160000</v>
      </c>
      <c r="N15" s="146" t="s">
        <v>188</v>
      </c>
      <c r="O15" s="146">
        <v>211408</v>
      </c>
      <c r="P15" s="155">
        <f t="shared" ref="P15:P20" si="1">O15*5</f>
        <v>1057040</v>
      </c>
    </row>
    <row r="16" spans="1:16" ht="31.5" customHeight="1">
      <c r="A16" s="99" t="s">
        <v>102</v>
      </c>
      <c r="B16" s="141" t="s">
        <v>61</v>
      </c>
      <c r="C16" s="117" t="s">
        <v>62</v>
      </c>
      <c r="D16" s="145">
        <v>4208</v>
      </c>
      <c r="E16" s="146">
        <v>3000</v>
      </c>
      <c r="F16" s="146">
        <v>2250</v>
      </c>
      <c r="G16" s="146">
        <v>2250</v>
      </c>
      <c r="H16" s="146">
        <v>200</v>
      </c>
      <c r="I16" s="146">
        <v>11908.333333333334</v>
      </c>
      <c r="J16" s="100">
        <v>26500</v>
      </c>
      <c r="K16" s="100">
        <v>21500000</v>
      </c>
      <c r="L16" s="100"/>
      <c r="M16" s="146">
        <v>185620</v>
      </c>
      <c r="N16" s="146" t="s">
        <v>156</v>
      </c>
      <c r="O16" s="146">
        <v>245632</v>
      </c>
      <c r="P16" s="155">
        <f t="shared" si="1"/>
        <v>1228160</v>
      </c>
    </row>
    <row r="17" spans="1:16" ht="31.5" customHeight="1">
      <c r="A17" s="99" t="s">
        <v>100</v>
      </c>
      <c r="B17" s="141" t="s">
        <v>64</v>
      </c>
      <c r="C17" s="117" t="s">
        <v>65</v>
      </c>
      <c r="D17" s="145">
        <v>2516</v>
      </c>
      <c r="E17" s="146">
        <v>2000</v>
      </c>
      <c r="F17" s="146">
        <v>3000</v>
      </c>
      <c r="G17" s="146">
        <v>3000</v>
      </c>
      <c r="H17" s="146">
        <v>200</v>
      </c>
      <c r="I17" s="146">
        <v>10716</v>
      </c>
      <c r="J17" s="100">
        <v>13860</v>
      </c>
      <c r="K17" s="100">
        <v>95000000</v>
      </c>
      <c r="L17" s="100"/>
      <c r="M17" s="146">
        <v>153200</v>
      </c>
      <c r="N17" s="146" t="s">
        <v>157</v>
      </c>
      <c r="O17" s="146">
        <v>207212</v>
      </c>
      <c r="P17" s="155">
        <f t="shared" si="1"/>
        <v>1036060</v>
      </c>
    </row>
    <row r="18" spans="1:16" ht="31.5" customHeight="1">
      <c r="A18" s="99" t="s">
        <v>101</v>
      </c>
      <c r="B18" s="141" t="s">
        <v>66</v>
      </c>
      <c r="C18" s="117" t="s">
        <v>67</v>
      </c>
      <c r="D18" s="145">
        <v>3708</v>
      </c>
      <c r="E18" s="146">
        <v>1000</v>
      </c>
      <c r="F18" s="146">
        <v>2500</v>
      </c>
      <c r="G18" s="146">
        <v>2500</v>
      </c>
      <c r="H18" s="146">
        <v>200</v>
      </c>
      <c r="I18" s="146">
        <v>9908.3333333333321</v>
      </c>
      <c r="J18" s="100">
        <v>20500</v>
      </c>
      <c r="K18" s="100">
        <v>73500000</v>
      </c>
      <c r="L18" s="100"/>
      <c r="M18" s="146">
        <v>153320</v>
      </c>
      <c r="N18" s="146" t="s">
        <v>158</v>
      </c>
      <c r="O18" s="146">
        <v>203264</v>
      </c>
      <c r="P18" s="155">
        <f t="shared" si="1"/>
        <v>1016320</v>
      </c>
    </row>
    <row r="19" spans="1:16" ht="31.5" customHeight="1">
      <c r="A19" s="99" t="s">
        <v>101</v>
      </c>
      <c r="B19" s="141" t="s">
        <v>66</v>
      </c>
      <c r="C19" s="185" t="s">
        <v>200</v>
      </c>
      <c r="D19" s="186">
        <v>3000</v>
      </c>
      <c r="E19" s="187">
        <v>1000</v>
      </c>
      <c r="F19" s="187">
        <v>1400</v>
      </c>
      <c r="G19" s="187">
        <v>1400</v>
      </c>
      <c r="H19" s="187">
        <v>200</v>
      </c>
      <c r="I19" s="187">
        <v>7000</v>
      </c>
      <c r="J19" s="188">
        <v>8000</v>
      </c>
      <c r="K19" s="188">
        <v>73500000</v>
      </c>
      <c r="L19" s="188"/>
      <c r="M19" s="187">
        <v>103800</v>
      </c>
      <c r="N19" s="190" t="s">
        <v>201</v>
      </c>
      <c r="O19" s="187">
        <v>139080</v>
      </c>
      <c r="P19" s="189">
        <f t="shared" si="1"/>
        <v>695400</v>
      </c>
    </row>
    <row r="20" spans="1:16" ht="31.5" customHeight="1">
      <c r="A20" s="106"/>
      <c r="B20" s="142" t="s">
        <v>147</v>
      </c>
      <c r="C20" s="143" t="s">
        <v>148</v>
      </c>
      <c r="D20" s="147">
        <v>3000</v>
      </c>
      <c r="E20" s="148">
        <v>1000</v>
      </c>
      <c r="F20" s="148">
        <v>1250</v>
      </c>
      <c r="G20" s="148">
        <v>1250</v>
      </c>
      <c r="H20" s="148">
        <v>200</v>
      </c>
      <c r="I20" s="148">
        <v>6700</v>
      </c>
      <c r="J20" s="144">
        <v>0</v>
      </c>
      <c r="K20" s="144">
        <v>0</v>
      </c>
      <c r="L20" s="144"/>
      <c r="M20" s="148">
        <v>89400</v>
      </c>
      <c r="N20" s="148" t="s">
        <v>159</v>
      </c>
      <c r="O20" s="148">
        <v>100320</v>
      </c>
      <c r="P20" s="156">
        <f t="shared" si="1"/>
        <v>501600</v>
      </c>
    </row>
    <row r="21" spans="1:16" ht="31.5" customHeight="1">
      <c r="G21" s="79"/>
    </row>
    <row r="22" spans="1:16" ht="31.5" customHeight="1">
      <c r="G22" s="79"/>
    </row>
    <row r="23" spans="1:16" ht="31.5" customHeight="1">
      <c r="G23" s="79"/>
    </row>
    <row r="24" spans="1:16" ht="31.5" customHeight="1">
      <c r="J24" s="80" t="s">
        <v>103</v>
      </c>
      <c r="K24" s="80">
        <v>95000000</v>
      </c>
    </row>
    <row r="25" spans="1:16" ht="31.5" customHeight="1">
      <c r="O25" s="43" t="s">
        <v>189</v>
      </c>
    </row>
  </sheetData>
  <phoneticPr fontId="46" type="noConversion"/>
  <pageMargins left="0.26" right="0.3" top="0.44" bottom="0.74803149606299213" header="0.31496062992125984" footer="0.31496062992125984"/>
  <pageSetup paperSize="9"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R43"/>
  <sheetViews>
    <sheetView zoomScale="60" zoomScaleNormal="60" workbookViewId="0">
      <selection activeCell="D7" sqref="D7"/>
    </sheetView>
  </sheetViews>
  <sheetFormatPr defaultRowHeight="16.5"/>
  <cols>
    <col min="1" max="1" width="18.25" customWidth="1"/>
    <col min="2" max="2" width="15.375" customWidth="1"/>
    <col min="3" max="3" width="16" customWidth="1"/>
    <col min="4" max="4" width="16.625" customWidth="1"/>
    <col min="5" max="5" width="11.875" customWidth="1"/>
    <col min="6" max="6" width="12.5" bestFit="1" customWidth="1"/>
    <col min="7" max="7" width="14.875" customWidth="1"/>
    <col min="8" max="8" width="19.75" bestFit="1" customWidth="1"/>
    <col min="9" max="9" width="19.75" customWidth="1"/>
    <col min="10" max="10" width="18.625" customWidth="1"/>
    <col min="11" max="11" width="17.375" customWidth="1"/>
    <col min="12" max="12" width="21.75" customWidth="1"/>
    <col min="13" max="13" width="22.5" customWidth="1"/>
    <col min="14" max="14" width="33.5" customWidth="1"/>
    <col min="15" max="15" width="26.5" customWidth="1"/>
    <col min="16" max="16" width="19.125" style="25" bestFit="1" customWidth="1"/>
    <col min="17" max="18" width="20.25" bestFit="1" customWidth="1"/>
    <col min="19" max="19" width="20.875" bestFit="1" customWidth="1"/>
  </cols>
  <sheetData>
    <row r="1" spans="1:16" ht="21" customHeight="1">
      <c r="A1" s="4" t="s">
        <v>17</v>
      </c>
    </row>
    <row r="2" spans="1:16" s="3" customFormat="1" ht="23.25" customHeight="1">
      <c r="A2" s="3" t="s">
        <v>190</v>
      </c>
      <c r="F2" s="2"/>
      <c r="P2" s="26"/>
    </row>
    <row r="3" spans="1:16" s="3" customFormat="1" ht="23.25" customHeight="1">
      <c r="A3" s="3" t="s">
        <v>126</v>
      </c>
      <c r="C3" s="191" t="s">
        <v>203</v>
      </c>
      <c r="F3" s="2"/>
      <c r="P3" s="26"/>
    </row>
    <row r="4" spans="1:16" s="3" customFormat="1" ht="91.5" customHeight="1">
      <c r="A4" s="5" t="s">
        <v>6</v>
      </c>
      <c r="B4" s="6" t="s">
        <v>0</v>
      </c>
      <c r="C4" s="6" t="s">
        <v>19</v>
      </c>
      <c r="D4" s="6" t="s">
        <v>1</v>
      </c>
      <c r="E4" s="6" t="s">
        <v>2</v>
      </c>
      <c r="F4" s="6" t="s">
        <v>3</v>
      </c>
      <c r="G4" s="6" t="s">
        <v>4</v>
      </c>
      <c r="H4" s="6" t="s">
        <v>5</v>
      </c>
      <c r="I4" s="6" t="s">
        <v>47</v>
      </c>
      <c r="J4" s="82" t="s">
        <v>14</v>
      </c>
      <c r="K4" s="82" t="s">
        <v>137</v>
      </c>
      <c r="L4" s="137" t="s">
        <v>127</v>
      </c>
      <c r="M4" s="138" t="s">
        <v>138</v>
      </c>
      <c r="N4" s="139" t="s">
        <v>162</v>
      </c>
    </row>
    <row r="5" spans="1:16" s="3" customFormat="1" ht="30.75" customHeight="1">
      <c r="A5" s="7" t="s">
        <v>20</v>
      </c>
      <c r="B5" s="8" t="s">
        <v>8</v>
      </c>
      <c r="C5" s="9">
        <v>2100</v>
      </c>
      <c r="D5" s="9">
        <v>3000</v>
      </c>
      <c r="E5" s="9">
        <v>2950</v>
      </c>
      <c r="F5" s="9">
        <v>2950</v>
      </c>
      <c r="G5" s="10">
        <v>0</v>
      </c>
      <c r="H5" s="11">
        <f>SUM(C5:G5)</f>
        <v>11000</v>
      </c>
      <c r="I5" s="11"/>
      <c r="J5" s="85">
        <v>70000000</v>
      </c>
      <c r="K5" s="140">
        <v>39600</v>
      </c>
      <c r="L5" s="86">
        <v>180000</v>
      </c>
      <c r="M5" s="86">
        <v>62544</v>
      </c>
      <c r="N5" s="87">
        <f>L5+M5</f>
        <v>242544</v>
      </c>
    </row>
    <row r="6" spans="1:16" s="3" customFormat="1" ht="30.75" customHeight="1">
      <c r="A6" s="38"/>
      <c r="B6" s="38"/>
      <c r="C6" s="39"/>
      <c r="D6" s="39"/>
      <c r="E6" s="39"/>
      <c r="F6" s="39"/>
      <c r="G6" s="40"/>
      <c r="H6" s="41"/>
      <c r="I6" s="41"/>
      <c r="J6" s="160"/>
      <c r="K6" s="164"/>
      <c r="L6" s="161"/>
      <c r="M6" s="161"/>
      <c r="N6" s="163" t="s">
        <v>168</v>
      </c>
    </row>
    <row r="7" spans="1:16" ht="33.75" customHeight="1">
      <c r="A7" s="4" t="s">
        <v>15</v>
      </c>
      <c r="L7" s="25"/>
      <c r="P7"/>
    </row>
    <row r="8" spans="1:16" s="3" customFormat="1" ht="84">
      <c r="A8" s="5" t="s">
        <v>6</v>
      </c>
      <c r="B8" s="6" t="s">
        <v>0</v>
      </c>
      <c r="C8" s="6" t="s">
        <v>19</v>
      </c>
      <c r="D8" s="6" t="s">
        <v>1</v>
      </c>
      <c r="E8" s="6" t="s">
        <v>2</v>
      </c>
      <c r="F8" s="6" t="s">
        <v>3</v>
      </c>
      <c r="G8" s="6" t="s">
        <v>4</v>
      </c>
      <c r="H8" s="6" t="s">
        <v>5</v>
      </c>
      <c r="I8" s="6" t="s">
        <v>173</v>
      </c>
      <c r="J8" s="82" t="s">
        <v>14</v>
      </c>
      <c r="K8" s="82"/>
      <c r="L8" s="137" t="s">
        <v>130</v>
      </c>
      <c r="M8" s="138" t="s">
        <v>138</v>
      </c>
      <c r="N8" s="139" t="s">
        <v>160</v>
      </c>
    </row>
    <row r="9" spans="1:16" s="3" customFormat="1" ht="33" customHeight="1">
      <c r="A9" s="7" t="s">
        <v>20</v>
      </c>
      <c r="B9" s="8" t="s">
        <v>8</v>
      </c>
      <c r="C9" s="9">
        <v>4208</v>
      </c>
      <c r="D9" s="9">
        <v>3000</v>
      </c>
      <c r="E9" s="9">
        <v>2500</v>
      </c>
      <c r="F9" s="9">
        <v>2500</v>
      </c>
      <c r="G9" s="10">
        <v>200</v>
      </c>
      <c r="H9" s="11">
        <f>SUM(C9:G9)</f>
        <v>12408</v>
      </c>
      <c r="I9" s="11">
        <v>26500</v>
      </c>
      <c r="J9" s="85">
        <v>70000000</v>
      </c>
      <c r="K9" s="85"/>
      <c r="L9" s="86">
        <v>191620</v>
      </c>
      <c r="M9" s="86">
        <v>62544</v>
      </c>
      <c r="N9" s="87">
        <f>L9+M9</f>
        <v>254164</v>
      </c>
    </row>
    <row r="10" spans="1:16" s="170" customFormat="1" ht="33" customHeight="1">
      <c r="A10" s="168" t="s">
        <v>174</v>
      </c>
      <c r="B10" s="168"/>
      <c r="C10" s="166">
        <v>3000</v>
      </c>
      <c r="D10" s="166">
        <v>2000</v>
      </c>
      <c r="E10" s="166">
        <v>2500</v>
      </c>
      <c r="F10" s="166">
        <v>2500</v>
      </c>
      <c r="G10" s="166">
        <v>200</v>
      </c>
      <c r="H10" s="167">
        <f>SUM(C10:G10)</f>
        <v>10200</v>
      </c>
      <c r="I10" s="167">
        <v>25400</v>
      </c>
      <c r="J10" s="166">
        <v>3000000</v>
      </c>
      <c r="K10" s="174" t="s">
        <v>181</v>
      </c>
      <c r="L10" s="169">
        <v>160000</v>
      </c>
      <c r="M10" s="169">
        <v>51408</v>
      </c>
      <c r="N10" s="173">
        <v>211408</v>
      </c>
      <c r="O10" s="170" t="s">
        <v>184</v>
      </c>
    </row>
    <row r="11" spans="1:16" s="170" customFormat="1" ht="33" customHeight="1">
      <c r="A11" s="168" t="s">
        <v>174</v>
      </c>
      <c r="B11" s="168"/>
      <c r="C11" s="166">
        <v>3000</v>
      </c>
      <c r="D11" s="166">
        <v>2000</v>
      </c>
      <c r="E11" s="166">
        <v>2500</v>
      </c>
      <c r="F11" s="166">
        <v>2500</v>
      </c>
      <c r="G11" s="166">
        <v>200</v>
      </c>
      <c r="H11" s="167">
        <f>SUM(C11:G11)</f>
        <v>10200</v>
      </c>
      <c r="I11" s="167">
        <v>25400</v>
      </c>
      <c r="J11" s="171">
        <v>4500000</v>
      </c>
      <c r="K11" s="174" t="s">
        <v>182</v>
      </c>
      <c r="L11" s="169"/>
      <c r="M11" s="169"/>
      <c r="N11" s="169"/>
    </row>
    <row r="12" spans="1:16" s="170" customFormat="1" ht="33" customHeight="1">
      <c r="A12" s="168" t="s">
        <v>174</v>
      </c>
      <c r="B12" s="168"/>
      <c r="C12" s="166">
        <v>3000</v>
      </c>
      <c r="D12" s="166">
        <v>2000</v>
      </c>
      <c r="E12" s="166">
        <v>2500</v>
      </c>
      <c r="F12" s="166">
        <v>2500</v>
      </c>
      <c r="G12" s="166">
        <v>200</v>
      </c>
      <c r="H12" s="167">
        <f>SUM(C12:G12)</f>
        <v>10200</v>
      </c>
      <c r="I12" s="167">
        <v>25400</v>
      </c>
      <c r="J12" s="166">
        <v>6000000</v>
      </c>
      <c r="K12" s="174" t="s">
        <v>183</v>
      </c>
      <c r="L12" s="169"/>
      <c r="M12" s="169"/>
      <c r="N12" s="169"/>
    </row>
    <row r="13" spans="1:16" ht="21">
      <c r="I13" s="31"/>
      <c r="J13" s="4"/>
      <c r="K13" s="166"/>
      <c r="L13" s="4"/>
      <c r="M13" s="4"/>
      <c r="N13" s="157"/>
      <c r="O13" s="4"/>
      <c r="P13" s="24"/>
    </row>
    <row r="14" spans="1:16" s="54" customFormat="1" ht="21">
      <c r="A14" s="52"/>
      <c r="B14" s="53"/>
      <c r="I14" s="48"/>
      <c r="N14" s="64"/>
      <c r="P14" s="65"/>
    </row>
    <row r="15" spans="1:16" s="54" customFormat="1" ht="21">
      <c r="A15" s="52" t="s">
        <v>49</v>
      </c>
      <c r="B15" s="53" t="s">
        <v>108</v>
      </c>
      <c r="I15" s="48"/>
      <c r="N15" s="64"/>
      <c r="P15" s="65"/>
    </row>
    <row r="16" spans="1:16" s="60" customFormat="1" ht="21">
      <c r="A16" s="57"/>
      <c r="B16" s="59"/>
      <c r="I16" s="61"/>
      <c r="N16" s="74"/>
      <c r="P16" s="75"/>
    </row>
    <row r="17" spans="1:16" s="60" customFormat="1" ht="21">
      <c r="A17" s="175" t="s">
        <v>176</v>
      </c>
      <c r="B17" s="176" t="s">
        <v>186</v>
      </c>
      <c r="C17" s="177"/>
      <c r="D17" s="177"/>
      <c r="E17" s="177"/>
      <c r="F17" s="177"/>
      <c r="G17" s="177"/>
      <c r="I17" s="61"/>
      <c r="N17" s="74"/>
      <c r="P17" s="75"/>
    </row>
    <row r="18" spans="1:16" s="60" customFormat="1" ht="21">
      <c r="A18" s="175" t="s">
        <v>176</v>
      </c>
      <c r="B18" s="176" t="s">
        <v>185</v>
      </c>
      <c r="C18" s="177"/>
      <c r="D18" s="177"/>
      <c r="E18" s="177"/>
      <c r="F18" s="177"/>
      <c r="G18" s="177"/>
      <c r="I18" s="61"/>
      <c r="N18" s="74"/>
      <c r="P18" s="75"/>
    </row>
    <row r="19" spans="1:16" ht="21">
      <c r="B19" s="13"/>
      <c r="C19" s="172"/>
      <c r="G19" s="42" t="s">
        <v>136</v>
      </c>
      <c r="H19" s="135">
        <v>12624</v>
      </c>
      <c r="K19" s="176" t="s">
        <v>72</v>
      </c>
      <c r="L19" s="178">
        <v>9000</v>
      </c>
      <c r="M19" s="177"/>
      <c r="P19"/>
    </row>
    <row r="20" spans="1:16" s="13" customFormat="1">
      <c r="A20" t="s">
        <v>41</v>
      </c>
      <c r="F20" s="23"/>
      <c r="J20"/>
      <c r="K20" s="177"/>
      <c r="L20" s="177"/>
      <c r="M20" s="177"/>
    </row>
    <row r="21" spans="1:16" s="13" customFormat="1" ht="21">
      <c r="A21" t="s">
        <v>42</v>
      </c>
      <c r="B21"/>
      <c r="G21" s="4" t="s">
        <v>33</v>
      </c>
      <c r="H21" s="4">
        <v>1800</v>
      </c>
      <c r="J21"/>
      <c r="K21" s="170" t="s">
        <v>33</v>
      </c>
      <c r="L21" s="170">
        <v>1600</v>
      </c>
      <c r="M21" s="177"/>
    </row>
    <row r="22" spans="1:16" s="13" customFormat="1" ht="21">
      <c r="G22" s="4" t="s">
        <v>34</v>
      </c>
      <c r="H22" s="4">
        <v>1800</v>
      </c>
      <c r="J22" s="33"/>
      <c r="K22" s="170" t="s">
        <v>34</v>
      </c>
      <c r="L22" s="170">
        <v>1600</v>
      </c>
      <c r="M22" s="177"/>
    </row>
    <row r="23" spans="1:16" s="13" customFormat="1">
      <c r="J23" s="33"/>
      <c r="K23" s="177"/>
      <c r="L23" s="177"/>
      <c r="M23" s="177"/>
    </row>
    <row r="24" spans="1:16" s="13" customFormat="1" ht="21">
      <c r="B24" s="14" t="s">
        <v>12</v>
      </c>
      <c r="C24" s="12" t="s">
        <v>13</v>
      </c>
      <c r="D24" s="21" t="s">
        <v>16</v>
      </c>
      <c r="J24" s="17"/>
      <c r="K24" s="177"/>
      <c r="L24" s="177"/>
      <c r="M24" s="177"/>
    </row>
    <row r="25" spans="1:16" s="13" customFormat="1" ht="21">
      <c r="A25" t="s">
        <v>29</v>
      </c>
      <c r="B25" s="90">
        <v>75140000</v>
      </c>
      <c r="C25" s="91">
        <v>65280000</v>
      </c>
      <c r="D25" s="92">
        <f>(B25+C25)/2</f>
        <v>70210000</v>
      </c>
      <c r="G25" s="4" t="s">
        <v>25</v>
      </c>
      <c r="H25" s="43" t="s">
        <v>111</v>
      </c>
      <c r="I25" s="128" t="s">
        <v>109</v>
      </c>
      <c r="K25" s="170" t="s">
        <v>25</v>
      </c>
      <c r="L25" s="179" t="s">
        <v>177</v>
      </c>
      <c r="M25" s="180" t="s">
        <v>178</v>
      </c>
    </row>
    <row r="26" spans="1:16" s="13" customFormat="1" ht="21">
      <c r="A26" t="s">
        <v>30</v>
      </c>
      <c r="B26" s="90">
        <v>20940000</v>
      </c>
      <c r="C26" s="91">
        <v>17090000</v>
      </c>
      <c r="D26" s="92">
        <f>(B26+C26)/2</f>
        <v>19015000</v>
      </c>
      <c r="G26" s="4" t="s">
        <v>27</v>
      </c>
      <c r="H26" s="43" t="s">
        <v>112</v>
      </c>
      <c r="I26" s="128" t="s">
        <v>110</v>
      </c>
      <c r="K26" s="170" t="s">
        <v>27</v>
      </c>
      <c r="L26" s="179" t="s">
        <v>179</v>
      </c>
      <c r="M26" s="180" t="s">
        <v>180</v>
      </c>
    </row>
    <row r="27" spans="1:16" s="13" customFormat="1" ht="21">
      <c r="A27" t="s">
        <v>31</v>
      </c>
      <c r="B27" s="93">
        <f>SUM(B25:B26)</f>
        <v>96080000</v>
      </c>
      <c r="C27" s="94">
        <f>SUM(C25:C26)</f>
        <v>82370000</v>
      </c>
      <c r="D27" s="95">
        <f>(B27+C27)/2</f>
        <v>89225000</v>
      </c>
      <c r="J27" s="17"/>
      <c r="K27" s="177"/>
      <c r="L27" s="177"/>
      <c r="M27" s="177"/>
    </row>
    <row r="28" spans="1:16" s="13" customFormat="1">
      <c r="A28" s="19"/>
      <c r="B28" s="17"/>
      <c r="J28" s="17"/>
      <c r="K28" s="177"/>
      <c r="L28" s="177"/>
      <c r="M28" s="177"/>
    </row>
    <row r="29" spans="1:16" s="13" customFormat="1" ht="21">
      <c r="A29" s="19"/>
      <c r="B29" s="17"/>
      <c r="G29" s="37" t="s">
        <v>37</v>
      </c>
      <c r="H29"/>
      <c r="I29"/>
      <c r="K29" s="181" t="s">
        <v>37</v>
      </c>
      <c r="L29" s="177"/>
      <c r="M29" s="177"/>
    </row>
    <row r="30" spans="1:16" s="13" customFormat="1" ht="21">
      <c r="A30" s="19"/>
      <c r="B30" s="182" t="s">
        <v>175</v>
      </c>
      <c r="G30" s="37" t="s">
        <v>39</v>
      </c>
      <c r="H30"/>
      <c r="I30"/>
      <c r="K30" s="181" t="s">
        <v>39</v>
      </c>
      <c r="L30" s="177"/>
      <c r="M30" s="177"/>
    </row>
    <row r="31" spans="1:16" s="13" customFormat="1" ht="21">
      <c r="A31" s="19"/>
      <c r="B31" s="17"/>
      <c r="G31" s="37" t="s">
        <v>38</v>
      </c>
      <c r="H31"/>
      <c r="I31"/>
      <c r="J31" s="35"/>
      <c r="K31" s="181" t="s">
        <v>38</v>
      </c>
      <c r="L31" s="177"/>
      <c r="M31" s="177"/>
    </row>
    <row r="32" spans="1:16" s="13" customFormat="1" ht="21">
      <c r="F32"/>
      <c r="G32" s="37" t="s">
        <v>43</v>
      </c>
      <c r="H32"/>
      <c r="I32"/>
      <c r="J32" s="35"/>
      <c r="K32" s="181" t="s">
        <v>43</v>
      </c>
      <c r="L32" s="177"/>
      <c r="M32" s="177"/>
    </row>
    <row r="33" spans="1:18" s="13" customFormat="1" ht="19.5">
      <c r="A33" s="19"/>
      <c r="B33" s="34"/>
      <c r="I33" s="16"/>
      <c r="J33" s="34"/>
      <c r="K33" s="34"/>
      <c r="L33" s="47"/>
      <c r="P33" s="44"/>
    </row>
    <row r="34" spans="1:18" s="13" customFormat="1" ht="19.5">
      <c r="A34" s="19"/>
      <c r="B34" s="34"/>
      <c r="F34"/>
      <c r="G34"/>
      <c r="H34"/>
      <c r="I34" s="19"/>
      <c r="J34" s="34"/>
      <c r="K34" s="34"/>
      <c r="L34" s="47"/>
      <c r="P34" s="44"/>
    </row>
    <row r="35" spans="1:18">
      <c r="A35" s="19"/>
      <c r="B35" s="34"/>
      <c r="I35" s="19"/>
      <c r="J35" s="34"/>
      <c r="K35" s="34"/>
      <c r="L35" s="47"/>
      <c r="P35"/>
    </row>
    <row r="36" spans="1:18">
      <c r="A36" s="19"/>
      <c r="B36" s="34"/>
      <c r="I36" s="19"/>
      <c r="J36" s="34"/>
      <c r="K36" s="34"/>
      <c r="L36" s="47"/>
      <c r="P36"/>
    </row>
    <row r="37" spans="1:18">
      <c r="A37" s="13"/>
      <c r="B37" s="13"/>
      <c r="I37" s="19"/>
      <c r="J37" s="34"/>
      <c r="K37" s="34"/>
      <c r="L37" s="47"/>
      <c r="P37"/>
      <c r="R37" s="13"/>
    </row>
    <row r="38" spans="1:18">
      <c r="A38" s="19"/>
      <c r="B38" s="13"/>
      <c r="P38"/>
    </row>
    <row r="39" spans="1:18">
      <c r="P39"/>
    </row>
    <row r="40" spans="1:18">
      <c r="P40"/>
    </row>
    <row r="41" spans="1:18">
      <c r="P41"/>
    </row>
    <row r="42" spans="1:18">
      <c r="P42"/>
    </row>
    <row r="43" spans="1:18">
      <c r="P43"/>
    </row>
  </sheetData>
  <phoneticPr fontId="3" type="noConversion"/>
  <pageMargins left="0.23622047244094491" right="0.19685039370078741" top="0.35433070866141736" bottom="0.74803149606299213" header="0.31496062992125984" footer="0.31496062992125984"/>
  <pageSetup paperSize="9" scale="5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5"/>
  <sheetViews>
    <sheetView topLeftCell="C1" zoomScale="70" zoomScaleNormal="70" workbookViewId="0">
      <selection activeCell="I27" sqref="I27"/>
    </sheetView>
  </sheetViews>
  <sheetFormatPr defaultRowHeight="16.5"/>
  <cols>
    <col min="1" max="1" width="17.375" customWidth="1"/>
    <col min="2" max="2" width="15.625" customWidth="1"/>
    <col min="3" max="3" width="13.875" customWidth="1"/>
    <col min="4" max="4" width="16.25" customWidth="1"/>
    <col min="5" max="5" width="14.125" customWidth="1"/>
    <col min="6" max="6" width="15.125" customWidth="1"/>
    <col min="7" max="7" width="11.625" customWidth="1"/>
    <col min="8" max="8" width="12" customWidth="1"/>
    <col min="9" max="9" width="17.875" customWidth="1"/>
    <col min="10" max="10" width="15.375" customWidth="1"/>
    <col min="11" max="11" width="33" customWidth="1"/>
    <col min="12" max="12" width="13.75" customWidth="1"/>
    <col min="13" max="13" width="25.5" customWidth="1"/>
    <col min="14" max="14" width="16.875" customWidth="1"/>
    <col min="15" max="16" width="16.25" customWidth="1"/>
    <col min="17" max="17" width="14.625" customWidth="1"/>
    <col min="18" max="18" width="12.875" bestFit="1" customWidth="1"/>
  </cols>
  <sheetData>
    <row r="1" spans="1:13" ht="21" customHeight="1">
      <c r="A1" s="4" t="s">
        <v>17</v>
      </c>
    </row>
    <row r="2" spans="1:13" s="3" customFormat="1" ht="23.25" customHeight="1">
      <c r="F2" s="2"/>
    </row>
    <row r="3" spans="1:13" s="3" customFormat="1" ht="23.25" customHeight="1">
      <c r="A3" s="5" t="s">
        <v>6</v>
      </c>
      <c r="B3" s="6" t="s">
        <v>0</v>
      </c>
      <c r="C3" s="6" t="s">
        <v>19</v>
      </c>
      <c r="D3" s="6" t="s">
        <v>1</v>
      </c>
      <c r="E3" s="6" t="s">
        <v>2</v>
      </c>
      <c r="F3" s="6" t="s">
        <v>3</v>
      </c>
      <c r="G3" s="6" t="s">
        <v>4</v>
      </c>
      <c r="H3" s="6" t="s">
        <v>5</v>
      </c>
      <c r="I3" s="6" t="s">
        <v>47</v>
      </c>
      <c r="J3" s="82" t="s">
        <v>14</v>
      </c>
      <c r="K3" s="104" t="s">
        <v>107</v>
      </c>
      <c r="L3" s="84" t="s">
        <v>26</v>
      </c>
    </row>
    <row r="4" spans="1:13" s="3" customFormat="1" ht="23.25" customHeight="1">
      <c r="A4" s="7" t="s">
        <v>23</v>
      </c>
      <c r="B4" s="8" t="s">
        <v>24</v>
      </c>
      <c r="C4" s="9">
        <v>1820</v>
      </c>
      <c r="D4" s="9">
        <v>0</v>
      </c>
      <c r="E4" s="9">
        <v>1440</v>
      </c>
      <c r="F4" s="9">
        <v>1440</v>
      </c>
      <c r="G4" s="10">
        <v>0</v>
      </c>
      <c r="H4" s="11">
        <f>SUM(C4:G4)</f>
        <v>4700</v>
      </c>
      <c r="I4" s="11">
        <v>0</v>
      </c>
      <c r="J4" s="85">
        <v>70000000</v>
      </c>
      <c r="K4" s="9">
        <v>63000</v>
      </c>
      <c r="L4" s="103">
        <v>1000</v>
      </c>
    </row>
    <row r="5" spans="1:13" ht="33.75" customHeight="1">
      <c r="A5" s="4" t="s">
        <v>15</v>
      </c>
    </row>
    <row r="6" spans="1:13" s="3" customFormat="1" ht="23.25" customHeight="1">
      <c r="A6" s="5" t="s">
        <v>6</v>
      </c>
      <c r="B6" s="6" t="s">
        <v>0</v>
      </c>
      <c r="C6" s="6" t="s">
        <v>19</v>
      </c>
      <c r="D6" s="6" t="s">
        <v>1</v>
      </c>
      <c r="E6" s="6" t="s">
        <v>2</v>
      </c>
      <c r="F6" s="6" t="s">
        <v>3</v>
      </c>
      <c r="G6" s="6" t="s">
        <v>4</v>
      </c>
      <c r="H6" s="6" t="s">
        <v>5</v>
      </c>
      <c r="I6" s="6" t="s">
        <v>47</v>
      </c>
      <c r="J6" s="82" t="s">
        <v>14</v>
      </c>
      <c r="K6" s="88" t="s">
        <v>73</v>
      </c>
      <c r="L6" s="83" t="s">
        <v>72</v>
      </c>
      <c r="M6" s="89" t="s">
        <v>71</v>
      </c>
    </row>
    <row r="7" spans="1:13" s="3" customFormat="1" ht="23.25" customHeight="1">
      <c r="A7" s="7" t="s">
        <v>23</v>
      </c>
      <c r="B7" s="8" t="s">
        <v>24</v>
      </c>
      <c r="C7" s="9">
        <f>C4+L4/24</f>
        <v>1861.6666666666667</v>
      </c>
      <c r="D7" s="9">
        <v>0</v>
      </c>
      <c r="E7" s="9">
        <v>1440</v>
      </c>
      <c r="F7" s="9">
        <v>1440</v>
      </c>
      <c r="G7" s="10">
        <v>200</v>
      </c>
      <c r="H7" s="11">
        <f>SUM(C7:G7)</f>
        <v>4941.666666666667</v>
      </c>
      <c r="I7" s="11">
        <f>L4/2</f>
        <v>500</v>
      </c>
      <c r="J7" s="85">
        <v>70000000</v>
      </c>
      <c r="K7" s="9">
        <f>H7*12+I7</f>
        <v>59800</v>
      </c>
      <c r="L7" s="8">
        <f>C7*3</f>
        <v>5585</v>
      </c>
      <c r="M7" s="103">
        <f>SUM(K7:L7)</f>
        <v>65385</v>
      </c>
    </row>
    <row r="8" spans="1:13" ht="21">
      <c r="M8" s="158" t="s">
        <v>167</v>
      </c>
    </row>
    <row r="9" spans="1:13" s="60" customFormat="1" ht="21">
      <c r="A9" s="57" t="s">
        <v>40</v>
      </c>
      <c r="B9" s="59" t="s">
        <v>68</v>
      </c>
      <c r="I9" s="61"/>
      <c r="M9" s="74"/>
    </row>
    <row r="10" spans="1:13" s="60" customFormat="1" ht="21" hidden="1">
      <c r="A10" s="57"/>
      <c r="B10" s="59" t="s">
        <v>46</v>
      </c>
      <c r="I10" s="61"/>
      <c r="M10" s="74">
        <v>-10000000</v>
      </c>
    </row>
    <row r="11" spans="1:13" ht="19.5">
      <c r="J11" s="32"/>
    </row>
    <row r="12" spans="1:13" ht="19.5">
      <c r="J12" s="32"/>
    </row>
    <row r="13" spans="1:13">
      <c r="A13" t="s">
        <v>41</v>
      </c>
      <c r="B13" s="13"/>
      <c r="C13" s="13"/>
      <c r="D13" s="13"/>
      <c r="E13" s="23"/>
      <c r="F13" s="13"/>
      <c r="G13" s="13"/>
      <c r="H13" s="13"/>
      <c r="I13" s="13"/>
    </row>
    <row r="14" spans="1:13" s="13" customFormat="1" ht="21">
      <c r="A14" t="s">
        <v>42</v>
      </c>
      <c r="B14"/>
      <c r="F14" s="4" t="s">
        <v>33</v>
      </c>
      <c r="G14" s="4">
        <v>1400</v>
      </c>
    </row>
    <row r="15" spans="1:13" s="13" customFormat="1" ht="21">
      <c r="F15" s="4" t="s">
        <v>34</v>
      </c>
      <c r="G15" s="4">
        <v>1400</v>
      </c>
    </row>
    <row r="16" spans="1:13" s="13" customFormat="1"/>
    <row r="17" spans="1:13" s="13" customFormat="1" ht="21">
      <c r="B17" s="14" t="s">
        <v>12</v>
      </c>
      <c r="C17" s="12" t="s">
        <v>13</v>
      </c>
      <c r="D17" s="21" t="s">
        <v>16</v>
      </c>
      <c r="J17"/>
      <c r="L17" s="22"/>
      <c r="M17" s="22"/>
    </row>
    <row r="18" spans="1:13" s="13" customFormat="1" ht="21">
      <c r="A18" t="s">
        <v>29</v>
      </c>
      <c r="B18" s="22">
        <v>75140000</v>
      </c>
      <c r="C18" s="22">
        <v>65280000</v>
      </c>
      <c r="D18" s="22">
        <f>(B18+C18)/2</f>
        <v>70210000</v>
      </c>
      <c r="F18" s="4" t="s">
        <v>25</v>
      </c>
      <c r="G18" s="24">
        <v>1730</v>
      </c>
      <c r="H18" t="s">
        <v>69</v>
      </c>
      <c r="I18"/>
      <c r="J18"/>
      <c r="K18" s="45"/>
    </row>
    <row r="19" spans="1:13" s="13" customFormat="1" ht="21">
      <c r="A19" t="s">
        <v>30</v>
      </c>
      <c r="B19" s="22">
        <v>20940000</v>
      </c>
      <c r="C19" s="22">
        <v>17090000</v>
      </c>
      <c r="D19" s="22">
        <f>(B19+C19)/2</f>
        <v>19015000</v>
      </c>
      <c r="F19" s="4" t="s">
        <v>27</v>
      </c>
      <c r="G19" s="24">
        <v>346</v>
      </c>
      <c r="H19" t="s">
        <v>70</v>
      </c>
      <c r="I19"/>
      <c r="J19" s="33"/>
      <c r="K19" s="46"/>
    </row>
    <row r="20" spans="1:13" s="13" customFormat="1" ht="21">
      <c r="A20" t="s">
        <v>31</v>
      </c>
      <c r="B20" s="28">
        <f>SUM(B18:B19)</f>
        <v>96080000</v>
      </c>
      <c r="C20" s="28">
        <f>SUM(C18:C19)</f>
        <v>82370000</v>
      </c>
      <c r="D20" s="22">
        <f>(B20+C20)/2</f>
        <v>89225000</v>
      </c>
      <c r="I20" s="33"/>
      <c r="J20" s="33"/>
      <c r="K20" s="46"/>
    </row>
    <row r="21" spans="1:13" s="13" customFormat="1">
      <c r="A21" s="19"/>
      <c r="B21" s="17"/>
      <c r="I21" s="33"/>
      <c r="J21" s="17"/>
      <c r="K21" s="46"/>
    </row>
    <row r="22" spans="1:13" s="13" customFormat="1" ht="21">
      <c r="A22" s="19"/>
      <c r="B22" s="17"/>
      <c r="F22" s="37" t="s">
        <v>37</v>
      </c>
      <c r="G22"/>
      <c r="H22"/>
      <c r="I22" s="17"/>
      <c r="J22" s="17"/>
      <c r="K22" s="46"/>
    </row>
    <row r="23" spans="1:13" s="13" customFormat="1" ht="21">
      <c r="A23" s="19"/>
      <c r="B23" s="17"/>
      <c r="F23" s="37" t="s">
        <v>39</v>
      </c>
      <c r="G23"/>
      <c r="H23"/>
      <c r="I23" s="17"/>
      <c r="J23" s="17"/>
      <c r="K23" s="46"/>
    </row>
    <row r="24" spans="1:13" s="13" customFormat="1" ht="21">
      <c r="A24" s="19"/>
      <c r="B24" s="17"/>
      <c r="F24" s="37" t="s">
        <v>38</v>
      </c>
      <c r="G24"/>
      <c r="H24"/>
      <c r="I24" s="17"/>
      <c r="J24" s="17"/>
      <c r="K24" s="46"/>
    </row>
    <row r="25" spans="1:13" s="13" customFormat="1" ht="21">
      <c r="E25"/>
      <c r="F25" s="37" t="s">
        <v>43</v>
      </c>
      <c r="G25"/>
      <c r="H25"/>
      <c r="I25" s="17"/>
      <c r="J25" s="17"/>
      <c r="K25" s="46"/>
    </row>
  </sheetData>
  <phoneticPr fontId="3" type="noConversion"/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3"/>
  <sheetViews>
    <sheetView zoomScale="70" zoomScaleNormal="70" workbookViewId="0">
      <selection activeCell="K37" sqref="K37"/>
    </sheetView>
  </sheetViews>
  <sheetFormatPr defaultRowHeight="31.5" customHeight="1"/>
  <cols>
    <col min="1" max="1" width="9" style="79"/>
    <col min="2" max="2" width="13" style="120" customWidth="1"/>
    <col min="3" max="3" width="10.5" style="120" customWidth="1"/>
    <col min="4" max="4" width="11.25" style="80" customWidth="1"/>
    <col min="5" max="5" width="11" style="80" customWidth="1"/>
    <col min="6" max="7" width="10.75" style="80" customWidth="1"/>
    <col min="8" max="8" width="9.125" style="80" bestFit="1" customWidth="1"/>
    <col min="9" max="9" width="12.625" style="80" customWidth="1"/>
    <col min="10" max="10" width="10" style="80" customWidth="1"/>
    <col min="11" max="11" width="14.375" style="80" customWidth="1"/>
    <col min="12" max="12" width="25" style="79" customWidth="1"/>
    <col min="13" max="13" width="12.375" style="79" customWidth="1"/>
    <col min="14" max="14" width="16.125" style="79" customWidth="1"/>
    <col min="15" max="15" width="12.125" style="79" bestFit="1" customWidth="1"/>
    <col min="16" max="16384" width="9" style="79"/>
  </cols>
  <sheetData>
    <row r="1" spans="1:15" ht="31.5" customHeight="1">
      <c r="F1" s="79" t="s">
        <v>106</v>
      </c>
    </row>
    <row r="2" spans="1:15" s="1" customFormat="1" ht="31.5" customHeight="1">
      <c r="A2" s="114" t="s">
        <v>95</v>
      </c>
      <c r="B2" s="115" t="s">
        <v>50</v>
      </c>
      <c r="C2" s="115" t="s">
        <v>0</v>
      </c>
      <c r="D2" s="78" t="s">
        <v>51</v>
      </c>
      <c r="E2" s="78" t="s">
        <v>52</v>
      </c>
      <c r="F2" s="78" t="s">
        <v>53</v>
      </c>
      <c r="G2" s="78" t="s">
        <v>54</v>
      </c>
      <c r="H2" s="78" t="s">
        <v>55</v>
      </c>
      <c r="I2" s="78" t="s">
        <v>56</v>
      </c>
      <c r="J2" s="78" t="s">
        <v>57</v>
      </c>
      <c r="K2" s="78" t="s">
        <v>58</v>
      </c>
      <c r="L2" s="88" t="s">
        <v>96</v>
      </c>
      <c r="M2" s="96" t="s">
        <v>97</v>
      </c>
      <c r="N2" s="104" t="s">
        <v>98</v>
      </c>
      <c r="O2" s="105" t="s">
        <v>99</v>
      </c>
    </row>
    <row r="3" spans="1:15" s="81" customFormat="1" ht="31.5" customHeight="1">
      <c r="A3" s="97" t="s">
        <v>100</v>
      </c>
      <c r="B3" s="116" t="s">
        <v>59</v>
      </c>
      <c r="C3" s="116" t="s">
        <v>60</v>
      </c>
      <c r="D3" s="101">
        <v>6333</v>
      </c>
      <c r="E3" s="101">
        <v>6000</v>
      </c>
      <c r="F3" s="101">
        <v>4000</v>
      </c>
      <c r="G3" s="101">
        <v>4000</v>
      </c>
      <c r="H3" s="101">
        <v>200</v>
      </c>
      <c r="I3" s="102">
        <v>20533</v>
      </c>
      <c r="J3" s="102">
        <v>74600</v>
      </c>
      <c r="K3" s="98">
        <v>89000000</v>
      </c>
      <c r="L3" s="98">
        <v>321000</v>
      </c>
      <c r="M3" s="98">
        <v>19000</v>
      </c>
      <c r="N3" s="125">
        <v>340000</v>
      </c>
      <c r="O3" s="107">
        <f>N3*5</f>
        <v>1700000</v>
      </c>
    </row>
    <row r="4" spans="1:15" ht="31.5" customHeight="1">
      <c r="A4" s="99" t="s">
        <v>101</v>
      </c>
      <c r="B4" s="117" t="s">
        <v>61</v>
      </c>
      <c r="C4" s="117" t="s">
        <v>63</v>
      </c>
      <c r="D4" s="100">
        <v>4208</v>
      </c>
      <c r="E4" s="100">
        <v>3000</v>
      </c>
      <c r="F4" s="100">
        <v>2500</v>
      </c>
      <c r="G4" s="100">
        <v>2500</v>
      </c>
      <c r="H4" s="100">
        <v>200</v>
      </c>
      <c r="I4" s="100">
        <f t="shared" ref="I4" si="0">SUM(D4:H4)</f>
        <v>12408</v>
      </c>
      <c r="J4" s="100">
        <v>26500</v>
      </c>
      <c r="K4" s="100">
        <v>70000000</v>
      </c>
      <c r="L4" s="100">
        <f>I4*12+J4</f>
        <v>175396</v>
      </c>
      <c r="M4" s="98">
        <f t="shared" ref="M4:M7" si="1">D4*3</f>
        <v>12624</v>
      </c>
      <c r="N4" s="125">
        <f t="shared" ref="N4:N7" si="2">L4+3*D4</f>
        <v>188020</v>
      </c>
      <c r="O4" s="107">
        <f t="shared" ref="O4:O21" si="3">N4*5</f>
        <v>940100</v>
      </c>
    </row>
    <row r="5" spans="1:15" ht="31.5" customHeight="1">
      <c r="A5" s="99" t="s">
        <v>102</v>
      </c>
      <c r="B5" s="117" t="s">
        <v>61</v>
      </c>
      <c r="C5" s="117" t="s">
        <v>62</v>
      </c>
      <c r="D5" s="100">
        <v>4208</v>
      </c>
      <c r="E5" s="100">
        <v>3000</v>
      </c>
      <c r="F5" s="100">
        <v>2250</v>
      </c>
      <c r="G5" s="100">
        <v>2250</v>
      </c>
      <c r="H5" s="100">
        <v>200</v>
      </c>
      <c r="I5" s="100">
        <f t="shared" ref="I5:I7" si="4">SUM(D5:H5)</f>
        <v>11908</v>
      </c>
      <c r="J5" s="100">
        <v>26500</v>
      </c>
      <c r="K5" s="100">
        <v>19000000</v>
      </c>
      <c r="L5" s="100">
        <f>I5*12+J5</f>
        <v>169396</v>
      </c>
      <c r="M5" s="98">
        <f t="shared" si="1"/>
        <v>12624</v>
      </c>
      <c r="N5" s="125">
        <f t="shared" si="2"/>
        <v>182020</v>
      </c>
      <c r="O5" s="107">
        <f t="shared" si="3"/>
        <v>910100</v>
      </c>
    </row>
    <row r="6" spans="1:15" ht="31.5" customHeight="1">
      <c r="A6" s="99" t="s">
        <v>100</v>
      </c>
      <c r="B6" s="117" t="s">
        <v>64</v>
      </c>
      <c r="C6" s="117" t="s">
        <v>65</v>
      </c>
      <c r="D6" s="121">
        <v>2516</v>
      </c>
      <c r="E6" s="121">
        <v>2000</v>
      </c>
      <c r="F6" s="121">
        <v>3000</v>
      </c>
      <c r="G6" s="121">
        <v>3000</v>
      </c>
      <c r="H6" s="121">
        <v>200</v>
      </c>
      <c r="I6" s="100">
        <f t="shared" si="4"/>
        <v>10716</v>
      </c>
      <c r="J6" s="100">
        <v>13860</v>
      </c>
      <c r="K6" s="100">
        <v>89000000</v>
      </c>
      <c r="L6" s="100">
        <f t="shared" ref="L6:L7" si="5">I6*12+J6</f>
        <v>142452</v>
      </c>
      <c r="M6" s="98">
        <f t="shared" si="1"/>
        <v>7548</v>
      </c>
      <c r="N6" s="125">
        <f t="shared" si="2"/>
        <v>150000</v>
      </c>
      <c r="O6" s="107">
        <f t="shared" si="3"/>
        <v>750000</v>
      </c>
    </row>
    <row r="7" spans="1:15" ht="31.5" customHeight="1">
      <c r="A7" s="99" t="s">
        <v>101</v>
      </c>
      <c r="B7" s="117" t="s">
        <v>66</v>
      </c>
      <c r="C7" s="117" t="s">
        <v>67</v>
      </c>
      <c r="D7" s="100">
        <v>3708</v>
      </c>
      <c r="E7" s="100">
        <v>1000</v>
      </c>
      <c r="F7" s="100">
        <v>2500</v>
      </c>
      <c r="G7" s="100">
        <v>2500</v>
      </c>
      <c r="H7" s="100">
        <v>200</v>
      </c>
      <c r="I7" s="100">
        <f t="shared" si="4"/>
        <v>9908</v>
      </c>
      <c r="J7" s="100">
        <v>20500</v>
      </c>
      <c r="K7" s="100">
        <v>70000000</v>
      </c>
      <c r="L7" s="100">
        <f t="shared" si="5"/>
        <v>139396</v>
      </c>
      <c r="M7" s="98">
        <f t="shared" si="1"/>
        <v>11124</v>
      </c>
      <c r="N7" s="125">
        <f t="shared" si="2"/>
        <v>150520</v>
      </c>
      <c r="O7" s="107">
        <f t="shared" si="3"/>
        <v>752600</v>
      </c>
    </row>
    <row r="8" spans="1:15" ht="31.5" hidden="1" customHeight="1">
      <c r="A8" s="99"/>
      <c r="B8" s="122" t="s">
        <v>75</v>
      </c>
      <c r="C8" s="122" t="s">
        <v>74</v>
      </c>
      <c r="D8" s="123">
        <v>2500</v>
      </c>
      <c r="E8" s="123"/>
      <c r="F8" s="123">
        <v>1050</v>
      </c>
      <c r="G8" s="123">
        <v>1050</v>
      </c>
      <c r="H8" s="124">
        <v>200</v>
      </c>
      <c r="I8" s="123">
        <f>SUM(D8:H8)</f>
        <v>4800</v>
      </c>
      <c r="J8" s="123"/>
      <c r="K8" s="123"/>
      <c r="L8" s="109">
        <f>I8*12</f>
        <v>57600</v>
      </c>
      <c r="M8" s="110">
        <f>D8*3</f>
        <v>7500</v>
      </c>
      <c r="N8" s="126">
        <f>L8+M8</f>
        <v>65100</v>
      </c>
      <c r="O8" s="108">
        <f t="shared" si="3"/>
        <v>325500</v>
      </c>
    </row>
    <row r="9" spans="1:15" ht="31.5" hidden="1" customHeight="1">
      <c r="A9" s="99"/>
      <c r="B9" s="122" t="s">
        <v>75</v>
      </c>
      <c r="C9" s="122" t="s">
        <v>76</v>
      </c>
      <c r="D9" s="123">
        <v>2500</v>
      </c>
      <c r="E9" s="123"/>
      <c r="F9" s="123">
        <v>1000</v>
      </c>
      <c r="G9" s="123">
        <v>1000</v>
      </c>
      <c r="H9" s="124">
        <v>200</v>
      </c>
      <c r="I9" s="123">
        <f t="shared" ref="I9:I21" si="6">SUM(D9:H9)</f>
        <v>4700</v>
      </c>
      <c r="J9" s="123"/>
      <c r="K9" s="123"/>
      <c r="L9" s="109">
        <f t="shared" ref="L9:L21" si="7">I9*12</f>
        <v>56400</v>
      </c>
      <c r="M9" s="110">
        <f t="shared" ref="M9:M21" si="8">D9*3</f>
        <v>7500</v>
      </c>
      <c r="N9" s="126">
        <f t="shared" ref="N9:N21" si="9">L9+M9</f>
        <v>63900</v>
      </c>
      <c r="O9" s="108">
        <f t="shared" si="3"/>
        <v>319500</v>
      </c>
    </row>
    <row r="10" spans="1:15" ht="31.5" customHeight="1">
      <c r="A10" s="99"/>
      <c r="B10" s="122" t="s">
        <v>104</v>
      </c>
      <c r="C10" s="122" t="s">
        <v>77</v>
      </c>
      <c r="D10" s="123">
        <v>3000</v>
      </c>
      <c r="E10" s="123">
        <v>1000</v>
      </c>
      <c r="F10" s="123">
        <v>1250</v>
      </c>
      <c r="G10" s="123">
        <v>1250</v>
      </c>
      <c r="H10" s="124">
        <v>200</v>
      </c>
      <c r="I10" s="123">
        <f t="shared" si="6"/>
        <v>6700</v>
      </c>
      <c r="J10" s="123"/>
      <c r="K10" s="123"/>
      <c r="L10" s="109">
        <f t="shared" si="7"/>
        <v>80400</v>
      </c>
      <c r="M10" s="110">
        <f t="shared" si="8"/>
        <v>9000</v>
      </c>
      <c r="N10" s="126">
        <f t="shared" si="9"/>
        <v>89400</v>
      </c>
      <c r="O10" s="108">
        <f t="shared" si="3"/>
        <v>447000</v>
      </c>
    </row>
    <row r="11" spans="1:15" ht="31.5" hidden="1" customHeight="1">
      <c r="A11" s="99"/>
      <c r="B11" s="122" t="s">
        <v>78</v>
      </c>
      <c r="C11" s="122" t="s">
        <v>79</v>
      </c>
      <c r="D11" s="123">
        <v>2500</v>
      </c>
      <c r="E11" s="123"/>
      <c r="F11" s="123">
        <v>300</v>
      </c>
      <c r="G11" s="123">
        <v>300</v>
      </c>
      <c r="H11" s="124">
        <v>200</v>
      </c>
      <c r="I11" s="123">
        <f t="shared" si="6"/>
        <v>3300</v>
      </c>
      <c r="J11" s="123"/>
      <c r="K11" s="123"/>
      <c r="L11" s="109">
        <f t="shared" si="7"/>
        <v>39600</v>
      </c>
      <c r="M11" s="110">
        <f t="shared" si="8"/>
        <v>7500</v>
      </c>
      <c r="N11" s="126">
        <f t="shared" si="9"/>
        <v>47100</v>
      </c>
      <c r="O11" s="108">
        <f t="shared" si="3"/>
        <v>235500</v>
      </c>
    </row>
    <row r="12" spans="1:15" ht="31.5" hidden="1" customHeight="1">
      <c r="A12" s="99"/>
      <c r="B12" s="122" t="s">
        <v>78</v>
      </c>
      <c r="C12" s="122" t="s">
        <v>80</v>
      </c>
      <c r="D12" s="123">
        <v>2500</v>
      </c>
      <c r="E12" s="123"/>
      <c r="F12" s="123">
        <v>250</v>
      </c>
      <c r="G12" s="123">
        <v>250</v>
      </c>
      <c r="H12" s="124">
        <v>200</v>
      </c>
      <c r="I12" s="123">
        <f t="shared" si="6"/>
        <v>3200</v>
      </c>
      <c r="J12" s="123"/>
      <c r="K12" s="123"/>
      <c r="L12" s="109">
        <f t="shared" si="7"/>
        <v>38400</v>
      </c>
      <c r="M12" s="110">
        <f t="shared" si="8"/>
        <v>7500</v>
      </c>
      <c r="N12" s="126">
        <f t="shared" si="9"/>
        <v>45900</v>
      </c>
      <c r="O12" s="108">
        <f t="shared" si="3"/>
        <v>229500</v>
      </c>
    </row>
    <row r="13" spans="1:15" ht="31.5" hidden="1" customHeight="1">
      <c r="A13" s="99"/>
      <c r="B13" s="122" t="s">
        <v>82</v>
      </c>
      <c r="C13" s="122" t="s">
        <v>81</v>
      </c>
      <c r="D13" s="123">
        <v>2000</v>
      </c>
      <c r="E13" s="123"/>
      <c r="F13" s="123">
        <v>400</v>
      </c>
      <c r="G13" s="123">
        <v>400</v>
      </c>
      <c r="H13" s="124">
        <v>200</v>
      </c>
      <c r="I13" s="123">
        <f t="shared" si="6"/>
        <v>3000</v>
      </c>
      <c r="J13" s="123"/>
      <c r="K13" s="123"/>
      <c r="L13" s="109">
        <f t="shared" si="7"/>
        <v>36000</v>
      </c>
      <c r="M13" s="110">
        <f t="shared" si="8"/>
        <v>6000</v>
      </c>
      <c r="N13" s="126">
        <f t="shared" si="9"/>
        <v>42000</v>
      </c>
      <c r="O13" s="108">
        <f t="shared" si="3"/>
        <v>210000</v>
      </c>
    </row>
    <row r="14" spans="1:15" ht="31.5" hidden="1" customHeight="1">
      <c r="A14" s="99"/>
      <c r="B14" s="122" t="s">
        <v>84</v>
      </c>
      <c r="C14" s="122" t="s">
        <v>83</v>
      </c>
      <c r="D14" s="123">
        <v>2500</v>
      </c>
      <c r="E14" s="123">
        <v>1000</v>
      </c>
      <c r="F14" s="123">
        <v>1000</v>
      </c>
      <c r="G14" s="123">
        <v>1000</v>
      </c>
      <c r="H14" s="124">
        <v>200</v>
      </c>
      <c r="I14" s="123">
        <f t="shared" si="6"/>
        <v>5700</v>
      </c>
      <c r="J14" s="123"/>
      <c r="K14" s="123"/>
      <c r="L14" s="109">
        <f t="shared" si="7"/>
        <v>68400</v>
      </c>
      <c r="M14" s="110">
        <f t="shared" si="8"/>
        <v>7500</v>
      </c>
      <c r="N14" s="126">
        <f t="shared" si="9"/>
        <v>75900</v>
      </c>
      <c r="O14" s="108">
        <f t="shared" si="3"/>
        <v>379500</v>
      </c>
    </row>
    <row r="15" spans="1:15" ht="31.5" hidden="1" customHeight="1">
      <c r="A15" s="99"/>
      <c r="B15" s="122" t="s">
        <v>84</v>
      </c>
      <c r="C15" s="122" t="s">
        <v>85</v>
      </c>
      <c r="D15" s="123">
        <v>1820</v>
      </c>
      <c r="E15" s="123"/>
      <c r="F15" s="123">
        <v>390</v>
      </c>
      <c r="G15" s="123">
        <v>390</v>
      </c>
      <c r="H15" s="124">
        <v>200</v>
      </c>
      <c r="I15" s="123">
        <f t="shared" si="6"/>
        <v>2800</v>
      </c>
      <c r="J15" s="123"/>
      <c r="K15" s="123"/>
      <c r="L15" s="109">
        <f t="shared" si="7"/>
        <v>33600</v>
      </c>
      <c r="M15" s="110">
        <f t="shared" si="8"/>
        <v>5460</v>
      </c>
      <c r="N15" s="126">
        <f t="shared" si="9"/>
        <v>39060</v>
      </c>
      <c r="O15" s="108">
        <f t="shared" si="3"/>
        <v>195300</v>
      </c>
    </row>
    <row r="16" spans="1:15" ht="31.5" hidden="1" customHeight="1">
      <c r="A16" s="99"/>
      <c r="B16" s="122" t="s">
        <v>84</v>
      </c>
      <c r="C16" s="122" t="s">
        <v>86</v>
      </c>
      <c r="D16" s="123">
        <v>1820</v>
      </c>
      <c r="E16" s="123"/>
      <c r="F16" s="123">
        <v>290</v>
      </c>
      <c r="G16" s="123">
        <v>290</v>
      </c>
      <c r="H16" s="124">
        <v>200</v>
      </c>
      <c r="I16" s="123">
        <f t="shared" si="6"/>
        <v>2600</v>
      </c>
      <c r="J16" s="123"/>
      <c r="K16" s="123"/>
      <c r="L16" s="109">
        <f t="shared" si="7"/>
        <v>31200</v>
      </c>
      <c r="M16" s="110">
        <f t="shared" si="8"/>
        <v>5460</v>
      </c>
      <c r="N16" s="126">
        <f t="shared" si="9"/>
        <v>36660</v>
      </c>
      <c r="O16" s="108">
        <f t="shared" si="3"/>
        <v>183300</v>
      </c>
    </row>
    <row r="17" spans="1:15" ht="31.5" hidden="1" customHeight="1">
      <c r="A17" s="99"/>
      <c r="B17" s="118" t="s">
        <v>88</v>
      </c>
      <c r="C17" s="118" t="s">
        <v>87</v>
      </c>
      <c r="D17" s="109">
        <v>1820</v>
      </c>
      <c r="E17" s="109"/>
      <c r="F17" s="109">
        <v>690</v>
      </c>
      <c r="G17" s="109">
        <v>690</v>
      </c>
      <c r="H17" s="110">
        <v>200</v>
      </c>
      <c r="I17" s="109">
        <f t="shared" si="6"/>
        <v>3400</v>
      </c>
      <c r="J17" s="109"/>
      <c r="K17" s="109"/>
      <c r="L17" s="109">
        <f t="shared" si="7"/>
        <v>40800</v>
      </c>
      <c r="M17" s="110">
        <f t="shared" si="8"/>
        <v>5460</v>
      </c>
      <c r="N17" s="126">
        <f t="shared" si="9"/>
        <v>46260</v>
      </c>
      <c r="O17" s="108">
        <f t="shared" si="3"/>
        <v>231300</v>
      </c>
    </row>
    <row r="18" spans="1:15" ht="31.5" hidden="1" customHeight="1">
      <c r="A18" s="99"/>
      <c r="B18" s="118" t="s">
        <v>88</v>
      </c>
      <c r="C18" s="118" t="s">
        <v>89</v>
      </c>
      <c r="D18" s="109">
        <v>1820</v>
      </c>
      <c r="E18" s="109"/>
      <c r="F18" s="109">
        <v>740</v>
      </c>
      <c r="G18" s="109">
        <v>740</v>
      </c>
      <c r="H18" s="110">
        <v>200</v>
      </c>
      <c r="I18" s="109">
        <f t="shared" si="6"/>
        <v>3500</v>
      </c>
      <c r="J18" s="109"/>
      <c r="K18" s="109"/>
      <c r="L18" s="109">
        <f t="shared" si="7"/>
        <v>42000</v>
      </c>
      <c r="M18" s="110">
        <f t="shared" si="8"/>
        <v>5460</v>
      </c>
      <c r="N18" s="126">
        <f t="shared" si="9"/>
        <v>47460</v>
      </c>
      <c r="O18" s="108">
        <f t="shared" si="3"/>
        <v>237300</v>
      </c>
    </row>
    <row r="19" spans="1:15" ht="31.5" hidden="1" customHeight="1">
      <c r="A19" s="99"/>
      <c r="B19" s="118" t="s">
        <v>88</v>
      </c>
      <c r="C19" s="118" t="s">
        <v>90</v>
      </c>
      <c r="D19" s="109">
        <v>1820</v>
      </c>
      <c r="E19" s="109"/>
      <c r="F19" s="109">
        <v>690</v>
      </c>
      <c r="G19" s="109">
        <v>690</v>
      </c>
      <c r="H19" s="110">
        <v>200</v>
      </c>
      <c r="I19" s="109">
        <f t="shared" si="6"/>
        <v>3400</v>
      </c>
      <c r="J19" s="109"/>
      <c r="K19" s="109"/>
      <c r="L19" s="109">
        <f t="shared" si="7"/>
        <v>40800</v>
      </c>
      <c r="M19" s="110">
        <f t="shared" si="8"/>
        <v>5460</v>
      </c>
      <c r="N19" s="126">
        <f t="shared" si="9"/>
        <v>46260</v>
      </c>
      <c r="O19" s="108">
        <f t="shared" si="3"/>
        <v>231300</v>
      </c>
    </row>
    <row r="20" spans="1:15" ht="31.5" hidden="1" customHeight="1">
      <c r="A20" s="99"/>
      <c r="B20" s="118" t="s">
        <v>92</v>
      </c>
      <c r="C20" s="118" t="s">
        <v>91</v>
      </c>
      <c r="D20" s="109">
        <v>1820</v>
      </c>
      <c r="E20" s="109"/>
      <c r="F20" s="109">
        <v>490</v>
      </c>
      <c r="G20" s="109">
        <v>490</v>
      </c>
      <c r="H20" s="110">
        <v>200</v>
      </c>
      <c r="I20" s="109">
        <f t="shared" si="6"/>
        <v>3000</v>
      </c>
      <c r="J20" s="109"/>
      <c r="K20" s="109"/>
      <c r="L20" s="109">
        <f t="shared" si="7"/>
        <v>36000</v>
      </c>
      <c r="M20" s="110">
        <f t="shared" si="8"/>
        <v>5460</v>
      </c>
      <c r="N20" s="126">
        <f t="shared" si="9"/>
        <v>41460</v>
      </c>
      <c r="O20" s="108">
        <f t="shared" si="3"/>
        <v>207300</v>
      </c>
    </row>
    <row r="21" spans="1:15" ht="31.5" hidden="1" customHeight="1">
      <c r="A21" s="106"/>
      <c r="B21" s="119" t="s">
        <v>94</v>
      </c>
      <c r="C21" s="119" t="s">
        <v>93</v>
      </c>
      <c r="D21" s="111">
        <v>1820</v>
      </c>
      <c r="E21" s="111"/>
      <c r="F21" s="111">
        <v>290</v>
      </c>
      <c r="G21" s="111">
        <v>290</v>
      </c>
      <c r="H21" s="112">
        <v>200</v>
      </c>
      <c r="I21" s="111">
        <f t="shared" si="6"/>
        <v>2600</v>
      </c>
      <c r="J21" s="111"/>
      <c r="K21" s="111"/>
      <c r="L21" s="111">
        <f t="shared" si="7"/>
        <v>31200</v>
      </c>
      <c r="M21" s="112">
        <f t="shared" si="8"/>
        <v>5460</v>
      </c>
      <c r="N21" s="127">
        <f t="shared" si="9"/>
        <v>36660</v>
      </c>
      <c r="O21" s="113">
        <f t="shared" si="3"/>
        <v>183300</v>
      </c>
    </row>
    <row r="22" spans="1:15" ht="31.5" customHeight="1">
      <c r="I22" s="80" t="s">
        <v>103</v>
      </c>
      <c r="K22" s="80">
        <f>K3</f>
        <v>89000000</v>
      </c>
    </row>
    <row r="23" spans="1:15" ht="31.5" customHeight="1">
      <c r="N23" s="43" t="s">
        <v>105</v>
      </c>
    </row>
  </sheetData>
  <phoneticPr fontId="46" type="noConversion"/>
  <pageMargins left="0.21" right="0.31" top="0.48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陳明華-總業績</vt:lpstr>
      <vt:lpstr>許振華-總業績</vt:lpstr>
      <vt:lpstr>馮凌雲-工業應用</vt:lpstr>
      <vt:lpstr>徐俊-貼合</vt:lpstr>
      <vt:lpstr>游曉(advanta)</vt:lpstr>
      <vt:lpstr>2014.2015總表</vt:lpstr>
      <vt:lpstr>陳立江-貼合(職職)</vt:lpstr>
      <vt:lpstr>曾濤-貼合(業助没有業績)</vt:lpstr>
      <vt:lpstr>總表2015(不用)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cp:lastPrinted>2016-01-21T01:25:57Z</cp:lastPrinted>
  <dcterms:created xsi:type="dcterms:W3CDTF">2014-07-15T04:06:14Z</dcterms:created>
  <dcterms:modified xsi:type="dcterms:W3CDTF">2016-01-21T01:27:09Z</dcterms:modified>
</cp:coreProperties>
</file>