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4910" windowHeight="7860" tabRatio="802" activeTab="14"/>
  </bookViews>
  <sheets>
    <sheet name="邱卓琴-(鼎立+鼎特適)" sheetId="27" r:id="rId1"/>
    <sheet name="屈濤濤-總目標" sheetId="26" r:id="rId2"/>
    <sheet name="蔣楓-總目標" sheetId="25" r:id="rId3"/>
    <sheet name="蔡為愷-工業應用" sheetId="29" r:id="rId4"/>
    <sheet name="許偉" sheetId="30" state="hidden" r:id="rId5"/>
    <sheet name="鄭愛嬌" sheetId="31" state="hidden" r:id="rId6"/>
    <sheet name="侯吉文-晉江辦" sheetId="33" r:id="rId7"/>
    <sheet name="鄭愛嬌-總額" sheetId="37" state="hidden" r:id="rId8"/>
    <sheet name="廖成-總額" sheetId="38" state="hidden" r:id="rId9"/>
    <sheet name="王小龍-總額" sheetId="39" state="hidden" r:id="rId10"/>
    <sheet name="席江龍-工業應用" sheetId="40" r:id="rId11"/>
    <sheet name="總表2014.2015" sheetId="34" r:id="rId12"/>
    <sheet name="總表2015" sheetId="36" r:id="rId13"/>
    <sheet name="賴傳軍-貼合(離職)" sheetId="35" r:id="rId14"/>
    <sheet name="詹榮源-總額(轉回鼎基)" sheetId="28" r:id="rId15"/>
  </sheets>
  <calcPr calcId="125725"/>
</workbook>
</file>

<file path=xl/calcChain.xml><?xml version="1.0" encoding="utf-8"?>
<calcChain xmlns="http://schemas.openxmlformats.org/spreadsheetml/2006/main">
  <c r="C36" i="35"/>
  <c r="B36"/>
  <c r="C26" i="40"/>
  <c r="B26"/>
  <c r="C35" i="33"/>
  <c r="B35"/>
  <c r="C34" i="29"/>
  <c r="B34"/>
  <c r="C33" i="25"/>
  <c r="B33"/>
  <c r="C33" i="26"/>
  <c r="B33"/>
  <c r="C42" i="27"/>
  <c r="B42"/>
  <c r="C35"/>
  <c r="B35"/>
  <c r="E29" l="1"/>
  <c r="P42" i="34"/>
  <c r="N5" i="40"/>
  <c r="H5"/>
  <c r="P17" i="34"/>
  <c r="P18"/>
  <c r="P19"/>
  <c r="P20"/>
  <c r="P21"/>
  <c r="P16"/>
  <c r="P5"/>
  <c r="P6"/>
  <c r="P7"/>
  <c r="P8"/>
  <c r="P9"/>
  <c r="P4"/>
  <c r="N37"/>
  <c r="J37"/>
  <c r="M37" s="1"/>
  <c r="L35"/>
  <c r="N34"/>
  <c r="J34"/>
  <c r="M34" s="1"/>
  <c r="O34" s="1"/>
  <c r="P34" s="1"/>
  <c r="N33"/>
  <c r="J33"/>
  <c r="M33" s="1"/>
  <c r="O33" s="1"/>
  <c r="P33" s="1"/>
  <c r="N32"/>
  <c r="J32"/>
  <c r="M32" s="1"/>
  <c r="O32" s="1"/>
  <c r="P32" s="1"/>
  <c r="N31"/>
  <c r="J31"/>
  <c r="M31" s="1"/>
  <c r="O31" s="1"/>
  <c r="P31" s="1"/>
  <c r="N30"/>
  <c r="M30"/>
  <c r="O30" s="1"/>
  <c r="P30" s="1"/>
  <c r="J30"/>
  <c r="N29"/>
  <c r="J29"/>
  <c r="M29" s="1"/>
  <c r="N28"/>
  <c r="J28"/>
  <c r="M28" s="1"/>
  <c r="O28" s="1"/>
  <c r="P28" s="1"/>
  <c r="N27"/>
  <c r="J27"/>
  <c r="M27" s="1"/>
  <c r="O27" s="1"/>
  <c r="P27" s="1"/>
  <c r="N26"/>
  <c r="M26"/>
  <c r="O26" s="1"/>
  <c r="P26" s="1"/>
  <c r="J26"/>
  <c r="N25"/>
  <c r="J25"/>
  <c r="M25" s="1"/>
  <c r="N24"/>
  <c r="J24"/>
  <c r="M24" s="1"/>
  <c r="O24" s="1"/>
  <c r="P24" s="1"/>
  <c r="N23"/>
  <c r="J23"/>
  <c r="M23" s="1"/>
  <c r="O23" s="1"/>
  <c r="P23" s="1"/>
  <c r="N22"/>
  <c r="J22"/>
  <c r="M22" s="1"/>
  <c r="O22" s="1"/>
  <c r="P22" s="1"/>
  <c r="N9" i="35"/>
  <c r="N9" i="33"/>
  <c r="N5"/>
  <c r="N9" i="29"/>
  <c r="N5"/>
  <c r="N8" i="27"/>
  <c r="N4"/>
  <c r="N8" i="26"/>
  <c r="N4"/>
  <c r="N9" i="25"/>
  <c r="N5"/>
  <c r="O25" i="34" l="1"/>
  <c r="P25" s="1"/>
  <c r="O29"/>
  <c r="P29" s="1"/>
  <c r="M18" i="36"/>
  <c r="I18"/>
  <c r="L18" s="1"/>
  <c r="N18" s="1"/>
  <c r="O18" s="1"/>
  <c r="M15"/>
  <c r="I15"/>
  <c r="L15" s="1"/>
  <c r="N15" s="1"/>
  <c r="O15" s="1"/>
  <c r="O5"/>
  <c r="O4"/>
  <c r="O6"/>
  <c r="O7"/>
  <c r="O8"/>
  <c r="H5" i="25"/>
  <c r="D22" i="27"/>
  <c r="F38" i="28"/>
  <c r="E38"/>
  <c r="M24" i="36"/>
  <c r="I24"/>
  <c r="L24" s="1"/>
  <c r="K22"/>
  <c r="I9" l="1"/>
  <c r="L9" s="1"/>
  <c r="M9"/>
  <c r="I10"/>
  <c r="L10" s="1"/>
  <c r="M10"/>
  <c r="I11"/>
  <c r="L11" s="1"/>
  <c r="N11" s="1"/>
  <c r="O11" s="1"/>
  <c r="M11"/>
  <c r="I12"/>
  <c r="L12" s="1"/>
  <c r="N12" s="1"/>
  <c r="O12" s="1"/>
  <c r="M12"/>
  <c r="I13"/>
  <c r="L13" s="1"/>
  <c r="N13" s="1"/>
  <c r="O13" s="1"/>
  <c r="M13"/>
  <c r="I14"/>
  <c r="L14" s="1"/>
  <c r="N14" s="1"/>
  <c r="O14" s="1"/>
  <c r="M14"/>
  <c r="I16"/>
  <c r="L16" s="1"/>
  <c r="N16" s="1"/>
  <c r="O16" s="1"/>
  <c r="M16"/>
  <c r="I17"/>
  <c r="L17" s="1"/>
  <c r="N17" s="1"/>
  <c r="O17" s="1"/>
  <c r="M17"/>
  <c r="I19"/>
  <c r="L19" s="1"/>
  <c r="N19" s="1"/>
  <c r="O19" s="1"/>
  <c r="M19"/>
  <c r="I20"/>
  <c r="L20" s="1"/>
  <c r="N20" s="1"/>
  <c r="O20" s="1"/>
  <c r="M20"/>
  <c r="I21"/>
  <c r="L21" s="1"/>
  <c r="N21" s="1"/>
  <c r="O21" s="1"/>
  <c r="M21"/>
  <c r="N10" l="1"/>
  <c r="O10" s="1"/>
  <c r="N9"/>
  <c r="O9" s="1"/>
  <c r="O3"/>
  <c r="M14" i="28" l="1"/>
  <c r="D21" i="39"/>
  <c r="C19"/>
  <c r="B19"/>
  <c r="D18"/>
  <c r="F17"/>
  <c r="F22" s="1"/>
  <c r="D17"/>
  <c r="D16"/>
  <c r="I7"/>
  <c r="C7"/>
  <c r="H7" s="1"/>
  <c r="H4"/>
  <c r="D21" i="38"/>
  <c r="C19"/>
  <c r="B19"/>
  <c r="D18"/>
  <c r="F17"/>
  <c r="F22" s="1"/>
  <c r="D17"/>
  <c r="D16"/>
  <c r="I7"/>
  <c r="C7"/>
  <c r="H7" s="1"/>
  <c r="H4"/>
  <c r="D22" i="37"/>
  <c r="C20"/>
  <c r="B20"/>
  <c r="D19"/>
  <c r="F18"/>
  <c r="F23" s="1"/>
  <c r="D18"/>
  <c r="D17"/>
  <c r="I7"/>
  <c r="C7"/>
  <c r="H7" s="1"/>
  <c r="H4"/>
  <c r="H14" i="28"/>
  <c r="L14" s="1"/>
  <c r="N14" s="1"/>
  <c r="G16"/>
  <c r="F16"/>
  <c r="E16"/>
  <c r="D16"/>
  <c r="K7" i="37" l="1"/>
  <c r="M7" s="1"/>
  <c r="K7" i="38"/>
  <c r="K7" i="39"/>
  <c r="M7" s="1"/>
  <c r="L7" i="37"/>
  <c r="L7" i="38"/>
  <c r="L7" i="39"/>
  <c r="M7" i="38" l="1"/>
  <c r="C10" i="28"/>
  <c r="I10"/>
  <c r="H10" l="1"/>
  <c r="C15"/>
  <c r="L10"/>
  <c r="G6"/>
  <c r="D6"/>
  <c r="E6"/>
  <c r="F6"/>
  <c r="C6"/>
  <c r="E11"/>
  <c r="F11"/>
  <c r="I9" i="35"/>
  <c r="I9" i="33"/>
  <c r="H9"/>
  <c r="H9" i="29"/>
  <c r="I8" i="27"/>
  <c r="H8" i="26"/>
  <c r="H9" i="25"/>
  <c r="H15" i="28" l="1"/>
  <c r="L15" s="1"/>
  <c r="L16" s="1"/>
  <c r="C16"/>
  <c r="M15"/>
  <c r="N15" s="1"/>
  <c r="H8" i="27"/>
  <c r="G11" i="28"/>
  <c r="D11"/>
  <c r="C11"/>
  <c r="H11" s="1"/>
  <c r="H9"/>
  <c r="I6"/>
  <c r="H5"/>
  <c r="L5" s="1"/>
  <c r="L6" s="1"/>
  <c r="H4"/>
  <c r="H6" s="1"/>
  <c r="M16" l="1"/>
  <c r="H16"/>
  <c r="N16"/>
  <c r="L9"/>
  <c r="L11" s="1"/>
  <c r="H4" i="27" l="1"/>
  <c r="H9" i="35"/>
  <c r="H5"/>
  <c r="L5" s="1"/>
  <c r="N5" s="1"/>
  <c r="H5" i="33"/>
  <c r="N7" i="31"/>
  <c r="N4"/>
  <c r="N7" i="30"/>
  <c r="N4"/>
  <c r="H5" i="29"/>
  <c r="H4" i="26"/>
</calcChain>
</file>

<file path=xl/sharedStrings.xml><?xml version="1.0" encoding="utf-8"?>
<sst xmlns="http://schemas.openxmlformats.org/spreadsheetml/2006/main" count="1056" uniqueCount="297">
  <si>
    <t>工號</t>
  </si>
  <si>
    <t>姓名</t>
  </si>
  <si>
    <t>沈佩勳</t>
  </si>
  <si>
    <t>部門</t>
  </si>
  <si>
    <t>特別獎金</t>
  </si>
  <si>
    <t>底薪</t>
    <phoneticPr fontId="1" type="noConversion"/>
  </si>
  <si>
    <t>職務津貼</t>
    <phoneticPr fontId="1" type="noConversion"/>
  </si>
  <si>
    <t>工作津貼</t>
    <phoneticPr fontId="1" type="noConversion"/>
  </si>
  <si>
    <t>績效津貼</t>
    <phoneticPr fontId="1" type="noConversion"/>
  </si>
  <si>
    <t>全勤</t>
    <phoneticPr fontId="1" type="noConversion"/>
  </si>
  <si>
    <t>年資</t>
    <phoneticPr fontId="1" type="noConversion"/>
  </si>
  <si>
    <t>薪資小計</t>
    <phoneticPr fontId="1" type="noConversion"/>
  </si>
  <si>
    <t>職務</t>
    <phoneticPr fontId="3" type="noConversion"/>
  </si>
  <si>
    <t>蔣楓</t>
    <phoneticPr fontId="3" type="noConversion"/>
  </si>
  <si>
    <t>屈濤濤</t>
    <phoneticPr fontId="3" type="noConversion"/>
  </si>
  <si>
    <t>協理</t>
    <phoneticPr fontId="1" type="noConversion"/>
  </si>
  <si>
    <t>經理</t>
    <phoneticPr fontId="1" type="noConversion"/>
  </si>
  <si>
    <t>副理</t>
    <phoneticPr fontId="1" type="noConversion"/>
  </si>
  <si>
    <t>高級業務專員</t>
    <phoneticPr fontId="1" type="noConversion"/>
  </si>
  <si>
    <t>銷售工程師</t>
    <phoneticPr fontId="1" type="noConversion"/>
  </si>
  <si>
    <t>2013業績(A)</t>
    <phoneticPr fontId="1" type="noConversion"/>
  </si>
  <si>
    <t>2014業績(B)</t>
    <phoneticPr fontId="1" type="noConversion"/>
  </si>
  <si>
    <t>績效獎金基數</t>
    <phoneticPr fontId="1" type="noConversion"/>
  </si>
  <si>
    <t>特別</t>
    <phoneticPr fontId="1" type="noConversion"/>
  </si>
  <si>
    <t>基本薪資</t>
    <phoneticPr fontId="1" type="noConversion"/>
  </si>
  <si>
    <t>年目標績效</t>
    <phoneticPr fontId="1" type="noConversion"/>
  </si>
  <si>
    <t>年薪</t>
    <phoneticPr fontId="1" type="noConversion"/>
  </si>
  <si>
    <t>工業應用組</t>
    <phoneticPr fontId="1" type="noConversion"/>
  </si>
  <si>
    <t>2015年薪資及獎金統計辦法</t>
    <phoneticPr fontId="3" type="noConversion"/>
  </si>
  <si>
    <t>1.資深經理  營業額超過10,000,000=10,000績效獎金</t>
    <phoneticPr fontId="3" type="noConversion"/>
  </si>
  <si>
    <t>2.另加年終獎金,三節獎金,</t>
    <phoneticPr fontId="3" type="noConversion"/>
  </si>
  <si>
    <t>平均業績(A+B)/2</t>
    <phoneticPr fontId="1" type="noConversion"/>
  </si>
  <si>
    <t>3.營業額少10,000,000扣績效獎金5,000</t>
    <phoneticPr fontId="3" type="noConversion"/>
  </si>
  <si>
    <t>4.達成業績目標</t>
    <phoneticPr fontId="3" type="noConversion"/>
  </si>
  <si>
    <t xml:space="preserve">  協理</t>
    <phoneticPr fontId="1" type="noConversion"/>
  </si>
  <si>
    <t xml:space="preserve">  經理</t>
    <phoneticPr fontId="1" type="noConversion"/>
  </si>
  <si>
    <t xml:space="preserve">  副理</t>
    <phoneticPr fontId="1" type="noConversion"/>
  </si>
  <si>
    <t xml:space="preserve">  高級業務專員</t>
    <phoneticPr fontId="1" type="noConversion"/>
  </si>
  <si>
    <t xml:space="preserve">  銷售工程師</t>
    <phoneticPr fontId="1" type="noConversion"/>
  </si>
  <si>
    <t>5.未達成業績目標</t>
    <phoneticPr fontId="3" type="noConversion"/>
  </si>
  <si>
    <t>6總經理特別獎金</t>
    <phoneticPr fontId="3" type="noConversion"/>
  </si>
  <si>
    <t>東莞鼎立</t>
    <phoneticPr fontId="3" type="noConversion"/>
  </si>
  <si>
    <t>高專</t>
    <phoneticPr fontId="1" type="noConversion"/>
  </si>
  <si>
    <t>總經理</t>
    <phoneticPr fontId="1" type="noConversion"/>
  </si>
  <si>
    <t>邱卓琴</t>
    <phoneticPr fontId="3" type="noConversion"/>
  </si>
  <si>
    <t>蔡為愷</t>
    <phoneticPr fontId="3" type="noConversion"/>
  </si>
  <si>
    <t>特別助理</t>
    <phoneticPr fontId="1" type="noConversion"/>
  </si>
  <si>
    <t>許偉</t>
    <phoneticPr fontId="3" type="noConversion"/>
  </si>
  <si>
    <t>鄭愛嬌</t>
    <phoneticPr fontId="3" type="noConversion"/>
  </si>
  <si>
    <t>侯吉文</t>
    <phoneticPr fontId="3" type="noConversion"/>
  </si>
  <si>
    <t>賴傳軍</t>
    <phoneticPr fontId="3" type="noConversion"/>
  </si>
  <si>
    <t>個人業績責任額</t>
    <phoneticPr fontId="17" type="noConversion"/>
  </si>
  <si>
    <t>特別獎金</t>
    <phoneticPr fontId="3" type="noConversion"/>
  </si>
  <si>
    <t>社保</t>
    <phoneticPr fontId="3" type="noConversion"/>
  </si>
  <si>
    <t>公積金</t>
    <phoneticPr fontId="3" type="noConversion"/>
  </si>
  <si>
    <t>B鞋材</t>
    <phoneticPr fontId="3" type="noConversion"/>
  </si>
  <si>
    <t>C工業應用</t>
    <phoneticPr fontId="3" type="noConversion"/>
  </si>
  <si>
    <t>D貼合</t>
    <phoneticPr fontId="3" type="noConversion"/>
  </si>
  <si>
    <t>合計</t>
    <phoneticPr fontId="3" type="noConversion"/>
  </si>
  <si>
    <t>平均</t>
    <phoneticPr fontId="3" type="noConversion"/>
  </si>
  <si>
    <t>2013年業績</t>
    <phoneticPr fontId="3" type="noConversion"/>
  </si>
  <si>
    <t>2014年業績</t>
    <phoneticPr fontId="3" type="noConversion"/>
  </si>
  <si>
    <t>鼎立</t>
    <phoneticPr fontId="3" type="noConversion"/>
  </si>
  <si>
    <t>鼎特適</t>
    <phoneticPr fontId="3" type="noConversion"/>
  </si>
  <si>
    <t>合計</t>
    <phoneticPr fontId="3" type="noConversion"/>
  </si>
  <si>
    <t>經理</t>
    <phoneticPr fontId="1" type="noConversion"/>
  </si>
  <si>
    <t>東莞鼎立</t>
    <phoneticPr fontId="1" type="noConversion"/>
  </si>
  <si>
    <t>職務</t>
    <phoneticPr fontId="1" type="noConversion"/>
  </si>
  <si>
    <t>協理(總部)</t>
    <phoneticPr fontId="1" type="noConversion"/>
  </si>
  <si>
    <t>詹榮源</t>
    <phoneticPr fontId="1" type="noConversion"/>
  </si>
  <si>
    <t>2015年薪資及獎金統計辦法</t>
    <phoneticPr fontId="1" type="noConversion"/>
  </si>
  <si>
    <t>協理(鼎立)</t>
    <phoneticPr fontId="1" type="noConversion"/>
  </si>
  <si>
    <t>合計</t>
    <phoneticPr fontId="26" type="noConversion"/>
  </si>
  <si>
    <t>6%退休金</t>
    <phoneticPr fontId="1" type="noConversion"/>
  </si>
  <si>
    <t>年終獎金=鼎基+鼎立(基本薪資)鼎立支付</t>
    <phoneticPr fontId="26" type="noConversion"/>
  </si>
  <si>
    <t>鼎立晉江辦室處</t>
    <phoneticPr fontId="3" type="noConversion"/>
  </si>
  <si>
    <t>方案二</t>
    <phoneticPr fontId="1" type="noConversion"/>
  </si>
  <si>
    <t>以業績獎金基礎*成長或衰退比率</t>
    <phoneticPr fontId="1" type="noConversion"/>
  </si>
  <si>
    <t>加上業績獎金基礎=當年業績獎金</t>
    <phoneticPr fontId="1" type="noConversion"/>
  </si>
  <si>
    <t>目標業績</t>
    <phoneticPr fontId="3" type="noConversion"/>
  </si>
  <si>
    <t>業績獎金基礎</t>
    <phoneticPr fontId="1" type="noConversion"/>
  </si>
  <si>
    <t>晉江辦室處</t>
    <phoneticPr fontId="3" type="noConversion"/>
  </si>
  <si>
    <t>Advanta</t>
    <phoneticPr fontId="3" type="noConversion"/>
  </si>
  <si>
    <t>2014年</t>
    <phoneticPr fontId="3" type="noConversion"/>
  </si>
  <si>
    <t>合計</t>
    <phoneticPr fontId="1" type="noConversion"/>
  </si>
  <si>
    <t>特別獎金</t>
    <phoneticPr fontId="1" type="noConversion"/>
  </si>
  <si>
    <t>經理(總部)</t>
    <phoneticPr fontId="1" type="noConversion"/>
  </si>
  <si>
    <t>經理(鼎立)</t>
    <phoneticPr fontId="1" type="noConversion"/>
  </si>
  <si>
    <t>3000*14.5%+2560*1.8%</t>
    <phoneticPr fontId="3" type="noConversion"/>
  </si>
  <si>
    <t>社保:上限:3000*14.5%+2560*1.8%</t>
    <phoneticPr fontId="3" type="noConversion"/>
  </si>
  <si>
    <t xml:space="preserve">          下限:2139*14.5%+2560*1.8%</t>
    <phoneticPr fontId="3" type="noConversion"/>
  </si>
  <si>
    <t>公積金:月薪*7%</t>
    <phoneticPr fontId="3" type="noConversion"/>
  </si>
  <si>
    <t>43900*10%*70%</t>
    <phoneticPr fontId="3" type="noConversion"/>
  </si>
  <si>
    <t>勞保</t>
    <phoneticPr fontId="1" type="noConversion"/>
  </si>
  <si>
    <t>健保</t>
    <phoneticPr fontId="3" type="noConversion"/>
  </si>
  <si>
    <t>年薪合計</t>
    <phoneticPr fontId="17" type="noConversion"/>
  </si>
  <si>
    <t>五一勞動節</t>
    <phoneticPr fontId="1" type="noConversion"/>
  </si>
  <si>
    <t>十一國慶節</t>
    <phoneticPr fontId="1" type="noConversion"/>
  </si>
  <si>
    <t>社保</t>
    <phoneticPr fontId="1" type="noConversion"/>
  </si>
  <si>
    <t>公積金</t>
    <phoneticPr fontId="1" type="noConversion"/>
  </si>
  <si>
    <t>社保:上限:3000*14.5%+2560*1.8%</t>
    <phoneticPr fontId="3" type="noConversion"/>
  </si>
  <si>
    <t>公積金:月薪*7%</t>
    <phoneticPr fontId="3" type="noConversion"/>
  </si>
  <si>
    <t>職務</t>
  </si>
  <si>
    <t>基本薪資</t>
  </si>
  <si>
    <t>職務津貼</t>
  </si>
  <si>
    <t>工作津貼</t>
  </si>
  <si>
    <t>績效津貼</t>
  </si>
  <si>
    <t>全勤</t>
  </si>
  <si>
    <t>薪資小計</t>
  </si>
  <si>
    <t>年目標績效</t>
  </si>
  <si>
    <t>蔣楓</t>
  </si>
  <si>
    <t>屈濤濤</t>
  </si>
  <si>
    <t>侯吉文</t>
  </si>
  <si>
    <t>銷售工程師</t>
  </si>
  <si>
    <t>蔡為愷</t>
  </si>
  <si>
    <t>83900*4.91%*60%*1.62</t>
    <phoneticPr fontId="3" type="noConversion"/>
  </si>
  <si>
    <t>83900*6%</t>
    <phoneticPr fontId="3" type="noConversion"/>
  </si>
  <si>
    <t>助理</t>
    <phoneticPr fontId="1" type="noConversion"/>
  </si>
  <si>
    <t>方案二:銷售額95,800,000  (95,800,000-94,800,000)/94,800,000 =1%  1,000*1.01=1,010</t>
    <phoneticPr fontId="1" type="noConversion"/>
  </si>
  <si>
    <t>3483*0.07</t>
    <phoneticPr fontId="3" type="noConversion"/>
  </si>
  <si>
    <t>倉管</t>
    <phoneticPr fontId="1" type="noConversion"/>
  </si>
  <si>
    <t>廖成</t>
    <phoneticPr fontId="3" type="noConversion"/>
  </si>
  <si>
    <t>方案二:銷售額95,800,000  (95,800,000-94,800,000)/94,800,000 =1%  1,250*1.01=1,263</t>
    <phoneticPr fontId="1" type="noConversion"/>
  </si>
  <si>
    <t>4004*0.07</t>
    <phoneticPr fontId="3" type="noConversion"/>
  </si>
  <si>
    <t>司機</t>
    <phoneticPr fontId="1" type="noConversion"/>
  </si>
  <si>
    <t>王小龍</t>
    <phoneticPr fontId="3" type="noConversion"/>
  </si>
  <si>
    <t>方案二:銷售額95,800,000  (95,800,000-94,800,000)/94,800,000 =1%  500*1.01=505</t>
    <phoneticPr fontId="1" type="noConversion"/>
  </si>
  <si>
    <t>3442*0.07</t>
    <phoneticPr fontId="3" type="noConversion"/>
  </si>
  <si>
    <t>底薪*3</t>
    <phoneticPr fontId="1" type="noConversion"/>
  </si>
  <si>
    <t>年薪總計</t>
    <phoneticPr fontId="1" type="noConversion"/>
  </si>
  <si>
    <t>年薪總計</t>
    <phoneticPr fontId="1" type="noConversion"/>
  </si>
  <si>
    <t>年終3個月</t>
    <phoneticPr fontId="17" type="noConversion"/>
  </si>
  <si>
    <t>年終3個月</t>
    <phoneticPr fontId="1" type="noConversion"/>
  </si>
  <si>
    <t>年薪+3個月年終</t>
    <phoneticPr fontId="1" type="noConversion"/>
  </si>
  <si>
    <t>年薪(月薪*12+績效)</t>
    <phoneticPr fontId="1" type="noConversion"/>
  </si>
  <si>
    <t>總經理</t>
    <phoneticPr fontId="17" type="noConversion"/>
  </si>
  <si>
    <t>TWD</t>
    <phoneticPr fontId="17" type="noConversion"/>
  </si>
  <si>
    <t>年業績獎金</t>
    <phoneticPr fontId="17" type="noConversion"/>
  </si>
  <si>
    <t>晉江辦副理</t>
    <phoneticPr fontId="1" type="noConversion"/>
  </si>
  <si>
    <t>組別</t>
    <phoneticPr fontId="17" type="noConversion"/>
  </si>
  <si>
    <t>鼎立+鼎特適</t>
    <phoneticPr fontId="17" type="noConversion"/>
  </si>
  <si>
    <t>晉江辦</t>
  </si>
  <si>
    <t>鼎立</t>
    <phoneticPr fontId="17" type="noConversion"/>
  </si>
  <si>
    <t>業助</t>
    <phoneticPr fontId="47" type="noConversion"/>
  </si>
  <si>
    <t>會計主管</t>
    <phoneticPr fontId="47" type="noConversion"/>
  </si>
  <si>
    <t>出納</t>
    <phoneticPr fontId="47" type="noConversion"/>
  </si>
  <si>
    <t>會計</t>
    <phoneticPr fontId="47" type="noConversion"/>
  </si>
  <si>
    <t>倉庫主管</t>
    <phoneticPr fontId="47" type="noConversion"/>
  </si>
  <si>
    <t>倉管</t>
    <phoneticPr fontId="47" type="noConversion"/>
  </si>
  <si>
    <t>倉庫文員</t>
    <phoneticPr fontId="47" type="noConversion"/>
  </si>
  <si>
    <t>司機</t>
    <phoneticPr fontId="47" type="noConversion"/>
  </si>
  <si>
    <t>清潔</t>
    <phoneticPr fontId="47" type="noConversion"/>
  </si>
  <si>
    <t>工業應用+鞋材</t>
    <phoneticPr fontId="3" type="noConversion"/>
  </si>
  <si>
    <t>詹榮源</t>
    <phoneticPr fontId="17" type="noConversion"/>
  </si>
  <si>
    <t>鼎基總部</t>
    <phoneticPr fontId="17" type="noConversion"/>
  </si>
  <si>
    <t>共NTD2,334,427</t>
    <phoneticPr fontId="17" type="noConversion"/>
  </si>
  <si>
    <t>製表日期2015/1/22</t>
    <phoneticPr fontId="17" type="noConversion"/>
  </si>
  <si>
    <t>東莞鼎立聚胺酯貿易有限公司</t>
    <phoneticPr fontId="17" type="noConversion"/>
  </si>
  <si>
    <t>鼎立總目標CNY</t>
    <phoneticPr fontId="17" type="noConversion"/>
  </si>
  <si>
    <t>副理</t>
    <phoneticPr fontId="17" type="noConversion"/>
  </si>
  <si>
    <t>工業應用+鞋材</t>
    <phoneticPr fontId="3" type="noConversion"/>
  </si>
  <si>
    <t>鼎立</t>
    <phoneticPr fontId="17" type="noConversion"/>
  </si>
  <si>
    <t>工業應用+鞋材</t>
    <phoneticPr fontId="3" type="noConversion"/>
  </si>
  <si>
    <t>貼合</t>
    <phoneticPr fontId="17" type="noConversion"/>
  </si>
  <si>
    <t>特別助理</t>
    <phoneticPr fontId="47" type="noConversion"/>
  </si>
  <si>
    <t>年薪+年終*3(CNY)</t>
    <phoneticPr fontId="17" type="noConversion"/>
  </si>
  <si>
    <t>TWD</t>
    <phoneticPr fontId="17" type="noConversion"/>
  </si>
  <si>
    <t>東莞鼎立</t>
    <phoneticPr fontId="17" type="noConversion"/>
  </si>
  <si>
    <t>CNY 255,635</t>
    <phoneticPr fontId="17" type="noConversion"/>
  </si>
  <si>
    <t>CNY</t>
    <phoneticPr fontId="17" type="noConversion"/>
  </si>
  <si>
    <t>方案二:銷售額105,000,000  (105,000,000-100,000,000)/100,000,000 =5%  175,000*1.05=183,750</t>
    <phoneticPr fontId="1" type="noConversion"/>
  </si>
  <si>
    <t>方案二:銷售額17,000,000  (17,000,000-12,000,000)/12,000,000 =42%  4,187*1.42=5946</t>
    <phoneticPr fontId="1" type="noConversion"/>
  </si>
  <si>
    <t>經理</t>
    <phoneticPr fontId="1" type="noConversion"/>
  </si>
  <si>
    <t>調整前薪資</t>
    <phoneticPr fontId="3" type="noConversion"/>
  </si>
  <si>
    <t>邱卓琴</t>
    <phoneticPr fontId="17" type="noConversion"/>
  </si>
  <si>
    <t>黃蘭芳</t>
    <phoneticPr fontId="47" type="noConversion"/>
  </si>
  <si>
    <t>會計文員</t>
    <phoneticPr fontId="47" type="noConversion"/>
  </si>
  <si>
    <t>賴傳軍</t>
    <phoneticPr fontId="17" type="noConversion"/>
  </si>
  <si>
    <t>許偉</t>
    <phoneticPr fontId="47" type="noConversion"/>
  </si>
  <si>
    <t>李麗君</t>
    <phoneticPr fontId="47" type="noConversion"/>
  </si>
  <si>
    <t>鄭愛嬌</t>
    <phoneticPr fontId="47" type="noConversion"/>
  </si>
  <si>
    <t>張香玲</t>
    <phoneticPr fontId="47" type="noConversion"/>
  </si>
  <si>
    <t>陳碧春</t>
    <phoneticPr fontId="47" type="noConversion"/>
  </si>
  <si>
    <t>廖妙菊</t>
    <phoneticPr fontId="47" type="noConversion"/>
  </si>
  <si>
    <t>廖成</t>
    <phoneticPr fontId="47" type="noConversion"/>
  </si>
  <si>
    <t>黃必勇</t>
    <phoneticPr fontId="47" type="noConversion"/>
  </si>
  <si>
    <t>樊永峰</t>
    <phoneticPr fontId="47" type="noConversion"/>
  </si>
  <si>
    <t>羅雪梅</t>
    <phoneticPr fontId="47" type="noConversion"/>
  </si>
  <si>
    <t>楊樺榴</t>
    <phoneticPr fontId="47" type="noConversion"/>
  </si>
  <si>
    <t>羅序瓊</t>
    <phoneticPr fontId="47" type="noConversion"/>
  </si>
  <si>
    <t>經理</t>
    <phoneticPr fontId="17" type="noConversion"/>
  </si>
  <si>
    <t>副理</t>
    <phoneticPr fontId="17" type="noConversion"/>
  </si>
  <si>
    <t>鼎立總目標CNY</t>
    <phoneticPr fontId="17" type="noConversion"/>
  </si>
  <si>
    <t>目標業績</t>
    <phoneticPr fontId="3" type="noConversion"/>
  </si>
  <si>
    <t>480.11/月</t>
    <phoneticPr fontId="3" type="noConversion"/>
  </si>
  <si>
    <t>805/月</t>
    <phoneticPr fontId="3" type="noConversion"/>
  </si>
  <si>
    <t>3000*14.5%+2560*1.8%(上限)</t>
    <phoneticPr fontId="3" type="noConversion"/>
  </si>
  <si>
    <t>11500*0.07(上限)</t>
    <phoneticPr fontId="3" type="noConversion"/>
  </si>
  <si>
    <t>13500*0.07(上限)</t>
    <phoneticPr fontId="3" type="noConversion"/>
  </si>
  <si>
    <t>480.11/月</t>
    <phoneticPr fontId="3" type="noConversion"/>
  </si>
  <si>
    <t>945/月</t>
    <phoneticPr fontId="3" type="noConversion"/>
  </si>
  <si>
    <t>特別奬金</t>
    <phoneticPr fontId="3" type="noConversion"/>
  </si>
  <si>
    <t>480/月</t>
    <phoneticPr fontId="3" type="noConversion"/>
  </si>
  <si>
    <t>2534/月</t>
    <phoneticPr fontId="3" type="noConversion"/>
  </si>
  <si>
    <t>36200*0.07(上限)</t>
    <phoneticPr fontId="3" type="noConversion"/>
  </si>
  <si>
    <t>609/月</t>
    <phoneticPr fontId="3" type="noConversion"/>
  </si>
  <si>
    <t>8700*7%(上限)</t>
    <phoneticPr fontId="3" type="noConversion"/>
  </si>
  <si>
    <t>3395/月</t>
    <phoneticPr fontId="3" type="noConversion"/>
  </si>
  <si>
    <t>679/月</t>
    <phoneticPr fontId="3" type="noConversion"/>
  </si>
  <si>
    <t>9700*35%(上限)</t>
    <phoneticPr fontId="3" type="noConversion"/>
  </si>
  <si>
    <t>9700*0.07(上限)</t>
    <phoneticPr fontId="3" type="noConversion"/>
  </si>
  <si>
    <t>525/月</t>
    <phoneticPr fontId="3" type="noConversion"/>
  </si>
  <si>
    <t>7500*0.07(上限)</t>
    <phoneticPr fontId="3" type="noConversion"/>
  </si>
  <si>
    <t>2014年薪資及獎金統計</t>
    <phoneticPr fontId="1" type="noConversion"/>
  </si>
  <si>
    <t>2014年薪資及獎金統計</t>
    <phoneticPr fontId="1" type="noConversion"/>
  </si>
  <si>
    <t>年薪
(月薪*12+三節+特別+年終)</t>
    <phoneticPr fontId="3" type="noConversion"/>
  </si>
  <si>
    <t>總計
(月薪*12+三節+特別+年終+社保+公積金)</t>
    <phoneticPr fontId="3" type="noConversion"/>
  </si>
  <si>
    <t>(社保+公積金)*12
(480.11+805)*12</t>
    <phoneticPr fontId="3" type="noConversion"/>
  </si>
  <si>
    <t>年終奬金3個月</t>
    <phoneticPr fontId="3" type="noConversion"/>
  </si>
  <si>
    <t>(社保+公積金)*12
(480.11+945)*12</t>
    <phoneticPr fontId="3" type="noConversion"/>
  </si>
  <si>
    <t>年終獎金3個月</t>
    <phoneticPr fontId="3" type="noConversion"/>
  </si>
  <si>
    <t>(社保+公積金)*12
(480+2534)*12</t>
    <phoneticPr fontId="3" type="noConversion"/>
  </si>
  <si>
    <t>總計
(月薪*12+三節+績效+年終+社保+公積金)</t>
    <phoneticPr fontId="3" type="noConversion"/>
  </si>
  <si>
    <t>年薪
(月薪*12+三節+績效+年終)</t>
    <phoneticPr fontId="3" type="noConversion"/>
  </si>
  <si>
    <t>(社保+公積金)*12
(480.11+609)*12</t>
    <phoneticPr fontId="3" type="noConversion"/>
  </si>
  <si>
    <t>(社保+公積金)*12
(3395+679)*12</t>
    <phoneticPr fontId="3" type="noConversion"/>
  </si>
  <si>
    <t>(社保+公積金)*12
(480.11+525)*12</t>
    <phoneticPr fontId="3" type="noConversion"/>
  </si>
  <si>
    <t>2014年</t>
    <phoneticPr fontId="3" type="noConversion"/>
  </si>
  <si>
    <t>總經理</t>
  </si>
  <si>
    <t>邱卓琴</t>
  </si>
  <si>
    <t>副理</t>
  </si>
  <si>
    <t>經理</t>
  </si>
  <si>
    <t>高專</t>
  </si>
  <si>
    <t>賴傳軍</t>
  </si>
  <si>
    <t>晉江辦副理</t>
  </si>
  <si>
    <t>2015年</t>
    <phoneticPr fontId="3" type="noConversion"/>
  </si>
  <si>
    <t xml:space="preserve">(社保+公積金)*12
</t>
    <phoneticPr fontId="3" type="noConversion"/>
  </si>
  <si>
    <t>(480+2534)*12=36168</t>
    <phoneticPr fontId="3" type="noConversion"/>
  </si>
  <si>
    <t>(480.11+945)*12=17101</t>
    <phoneticPr fontId="3" type="noConversion"/>
  </si>
  <si>
    <t>(3395+679)*12=48888</t>
    <phoneticPr fontId="3" type="noConversion"/>
  </si>
  <si>
    <t>(480.11+805)*12=15421</t>
    <phoneticPr fontId="3" type="noConversion"/>
  </si>
  <si>
    <t>(480.11+609)*12=13069</t>
    <phoneticPr fontId="3" type="noConversion"/>
  </si>
  <si>
    <t>(480.11+525)*12=12061</t>
    <phoneticPr fontId="3" type="noConversion"/>
  </si>
  <si>
    <t>NTD776,405</t>
    <phoneticPr fontId="3" type="noConversion"/>
  </si>
  <si>
    <t>NTD947,605</t>
    <phoneticPr fontId="3" type="noConversion"/>
  </si>
  <si>
    <t>NTD935,505</t>
    <phoneticPr fontId="3" type="noConversion"/>
  </si>
  <si>
    <t>NTD1,251,030</t>
    <phoneticPr fontId="3" type="noConversion"/>
  </si>
  <si>
    <t>NTD2,653,840</t>
    <phoneticPr fontId="3" type="noConversion"/>
  </si>
  <si>
    <t>NTD3,074,265</t>
    <phoneticPr fontId="3" type="noConversion"/>
  </si>
  <si>
    <t>NTD395,345</t>
    <phoneticPr fontId="3" type="noConversion"/>
  </si>
  <si>
    <t>NTD705,670</t>
    <phoneticPr fontId="3" type="noConversion"/>
  </si>
  <si>
    <t>NTD709,440</t>
    <phoneticPr fontId="3" type="noConversion"/>
  </si>
  <si>
    <t>NTD956,940</t>
    <phoneticPr fontId="3" type="noConversion"/>
  </si>
  <si>
    <t>NTD462,170</t>
    <phoneticPr fontId="3" type="noConversion"/>
  </si>
  <si>
    <t>NTD579,740</t>
    <phoneticPr fontId="3" type="noConversion"/>
  </si>
  <si>
    <t>工業應用</t>
    <phoneticPr fontId="3" type="noConversion"/>
  </si>
  <si>
    <r>
      <t xml:space="preserve">2015年薪資及獎金統計辦法  </t>
    </r>
    <r>
      <rPr>
        <sz val="16"/>
        <color rgb="FFFF0000"/>
        <rFont val="新細明體"/>
        <family val="1"/>
        <charset val="136"/>
      </rPr>
      <t>(2015.7.27到職)</t>
    </r>
    <phoneticPr fontId="3" type="noConversion"/>
  </si>
  <si>
    <t>席江龍</t>
    <phoneticPr fontId="3" type="noConversion"/>
  </si>
  <si>
    <t>7500*7%(上限)</t>
    <phoneticPr fontId="3" type="noConversion"/>
  </si>
  <si>
    <t>525/月</t>
    <phoneticPr fontId="3" type="noConversion"/>
  </si>
  <si>
    <t>(社保+公積金)*12
(480.11+525)*12</t>
    <phoneticPr fontId="3" type="noConversion"/>
  </si>
  <si>
    <t>NTD594,305</t>
    <phoneticPr fontId="3" type="noConversion"/>
  </si>
  <si>
    <t>工業應用</t>
    <phoneticPr fontId="3" type="noConversion"/>
  </si>
  <si>
    <t>席江龍</t>
    <phoneticPr fontId="3" type="noConversion"/>
  </si>
  <si>
    <t>(480.11+525)*12=12061</t>
    <phoneticPr fontId="3" type="noConversion"/>
  </si>
  <si>
    <t>製表日期2015/12/3</t>
    <phoneticPr fontId="3" type="noConversion"/>
  </si>
  <si>
    <t>方案二:銷售額200,000,000  (200,000,000-195,000,000)/195,000,000 =2.6%  91,285*1.026=93,658</t>
    <phoneticPr fontId="1" type="noConversion"/>
  </si>
  <si>
    <t>方案二:銷售額66,000,000  (66,000,000-61,000,000)/61,000,000 =8%  13965*1.08=15,082</t>
    <phoneticPr fontId="1" type="noConversion"/>
  </si>
  <si>
    <t>方案二:銷售額66,000,000  (66,000,000-61,000,000)/61,000,000 =8%  8,000*1.08=8,640</t>
    <phoneticPr fontId="1" type="noConversion"/>
  </si>
  <si>
    <t>方案二:銷售額32,000,000  (32,000,000-27,000,000)/27,000,000 =18%  13,500*1.18=15,930</t>
    <phoneticPr fontId="1" type="noConversion"/>
  </si>
  <si>
    <t>2015年績效獎金:</t>
    <phoneticPr fontId="17" type="noConversion"/>
  </si>
  <si>
    <t>方案二:銷售額105,000,000  (105,000,000-100,000,000)/100,000,000 =5%  56,105*1.05=58,910</t>
    <phoneticPr fontId="1" type="noConversion"/>
  </si>
  <si>
    <t>方案二:銷售額105,000,000  (105,000,000-100,000,000)/100,000,000 =5%  25,000*1.05=26,250</t>
    <phoneticPr fontId="1" type="noConversion"/>
  </si>
  <si>
    <t>鼎立</t>
    <phoneticPr fontId="3" type="noConversion"/>
  </si>
  <si>
    <t>2016.1.11離職</t>
    <phoneticPr fontId="3" type="noConversion"/>
  </si>
  <si>
    <t>2015年業績達成率</t>
    <phoneticPr fontId="1" type="noConversion"/>
  </si>
  <si>
    <t>2015年銷售額</t>
    <phoneticPr fontId="1" type="noConversion"/>
  </si>
  <si>
    <t>年業績目標</t>
    <phoneticPr fontId="1" type="noConversion"/>
  </si>
  <si>
    <t>貼合組</t>
    <phoneticPr fontId="1" type="noConversion"/>
  </si>
  <si>
    <t>82.2%%</t>
    <phoneticPr fontId="1" type="noConversion"/>
  </si>
  <si>
    <t>合計</t>
    <phoneticPr fontId="1" type="noConversion"/>
  </si>
  <si>
    <t>2015年鼎特適業績達成率</t>
    <phoneticPr fontId="1" type="noConversion"/>
  </si>
  <si>
    <t>2015年鼎立業績達成率</t>
    <phoneticPr fontId="1" type="noConversion"/>
  </si>
  <si>
    <t>合計</t>
    <phoneticPr fontId="3" type="noConversion"/>
  </si>
  <si>
    <t>業績達成率：140,682,000÷195,000,000=72.14%</t>
    <phoneticPr fontId="17" type="noConversion"/>
  </si>
  <si>
    <t>業績獎金達成率：79,420,000÷100,000,000=79.42%</t>
    <phoneticPr fontId="17" type="noConversion"/>
  </si>
  <si>
    <t>業績達成率：79,420,000÷100,000,000=79.42%</t>
    <phoneticPr fontId="17" type="noConversion"/>
  </si>
  <si>
    <t>業績達成率：52,440,000÷61,000,000=86%</t>
    <phoneticPr fontId="17" type="noConversion"/>
  </si>
  <si>
    <t>業績達成率：18,920,000÷27,000,000=70.07%</t>
    <phoneticPr fontId="17" type="noConversion"/>
  </si>
  <si>
    <t>業績達成率：8,060,000÷12,000,000=67.17%</t>
    <phoneticPr fontId="17" type="noConversion"/>
  </si>
  <si>
    <t>績效獎金基數×折數×業績達成率=當年度應領業績獎金</t>
  </si>
  <si>
    <t>績效獎金基數×折數×業績達成率=當年度應領業績獎金</t>
    <phoneticPr fontId="17" type="noConversion"/>
  </si>
  <si>
    <t>91,285×0.7×72.14%=46,097</t>
    <phoneticPr fontId="17" type="noConversion"/>
  </si>
  <si>
    <t>56,105×0.7×79.42%=31,191</t>
  </si>
  <si>
    <t>25,000×0.7×79.42%=13,899</t>
  </si>
  <si>
    <t>13,965×0.7×86%=8,407</t>
  </si>
  <si>
    <t>13,500×0.7×70.07%=6,622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</si>
</sst>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76" formatCode="#,##0;[Red]#,##0"/>
    <numFmt numFmtId="177" formatCode="#,##0.0;[Red]#,##0.0"/>
    <numFmt numFmtId="178" formatCode="0_);[Red]\(0\)"/>
    <numFmt numFmtId="179" formatCode="#,##0_ "/>
    <numFmt numFmtId="180" formatCode="0.000%"/>
    <numFmt numFmtId="181" formatCode="#,##0_);[Red]\(#,##0\)"/>
    <numFmt numFmtId="182" formatCode="_-* #,##0_-;\-* #,##0_-;_-* &quot;-&quot;??_-;_-@_-"/>
  </numFmts>
  <fonts count="5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6"/>
      <color indexed="10"/>
      <name val="新細明體"/>
      <family val="1"/>
      <charset val="136"/>
    </font>
    <font>
      <sz val="16"/>
      <color indexed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b/>
      <sz val="16"/>
      <color indexed="30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b/>
      <sz val="16"/>
      <color indexed="6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color indexed="1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6"/>
      <color rgb="FFFF0000"/>
      <name val="新細明體"/>
      <family val="1"/>
      <charset val="136"/>
    </font>
    <font>
      <sz val="18"/>
      <color theme="1"/>
      <name val="新細明體"/>
      <family val="1"/>
      <charset val="136"/>
      <scheme val="minor"/>
    </font>
    <font>
      <sz val="16"/>
      <color theme="1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16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20"/>
      <color rgb="FF002060"/>
      <name val="新細明體"/>
      <family val="1"/>
      <charset val="136"/>
      <scheme val="minor"/>
    </font>
    <font>
      <sz val="20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</font>
    <font>
      <b/>
      <sz val="12"/>
      <color rgb="FF7030A0"/>
      <name val="新細明體"/>
      <family val="1"/>
      <charset val="136"/>
    </font>
    <font>
      <b/>
      <sz val="14"/>
      <color rgb="FF7030A0"/>
      <name val="新細明體"/>
      <family val="1"/>
      <charset val="136"/>
    </font>
    <font>
      <b/>
      <sz val="16"/>
      <color rgb="FF7030A0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6"/>
      <color theme="9" tint="-0.499984740745262"/>
      <name val="新細明體"/>
      <family val="1"/>
      <charset val="136"/>
    </font>
    <font>
      <b/>
      <sz val="12"/>
      <color theme="9" tint="-0.499984740745262"/>
      <name val="新細明體"/>
      <family val="1"/>
      <charset val="136"/>
    </font>
    <font>
      <b/>
      <sz val="14"/>
      <color theme="9" tint="-0.499984740745262"/>
      <name val="新細明體"/>
      <family val="1"/>
      <charset val="136"/>
    </font>
    <font>
      <sz val="16"/>
      <color theme="1"/>
      <name val="標楷體"/>
      <family val="4"/>
      <charset val="136"/>
    </font>
    <font>
      <b/>
      <sz val="16"/>
      <color rgb="FF00B050"/>
      <name val="新細明體"/>
      <family val="1"/>
      <charset val="136"/>
      <scheme val="minor"/>
    </font>
    <font>
      <sz val="14"/>
      <color indexed="10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rgb="FFFF0000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9"/>
      <name val="宋体"/>
    </font>
    <font>
      <sz val="14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4"/>
      <color rgb="FF92D050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b/>
      <sz val="14"/>
      <color theme="9" tint="-0.499984740745262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176" fontId="6" fillId="2" borderId="2" xfId="0" applyNumberFormat="1" applyFont="1" applyFill="1" applyBorder="1">
      <alignment vertical="center"/>
    </xf>
    <xf numFmtId="176" fontId="6" fillId="2" borderId="3" xfId="0" applyNumberFormat="1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6" fontId="6" fillId="0" borderId="9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9" fillId="3" borderId="9" xfId="0" applyNumberFormat="1" applyFont="1" applyFill="1" applyBorder="1" applyAlignment="1">
      <alignment horizontal="left" vertical="center"/>
    </xf>
    <xf numFmtId="176" fontId="10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0" fontId="0" fillId="0" borderId="0" xfId="0" applyFo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" fontId="11" fillId="0" borderId="8" xfId="0" applyNumberFormat="1" applyFont="1" applyBorder="1">
      <alignment vertical="center"/>
    </xf>
    <xf numFmtId="3" fontId="11" fillId="0" borderId="9" xfId="0" applyNumberFormat="1" applyFont="1" applyBorder="1">
      <alignment vertical="center"/>
    </xf>
    <xf numFmtId="0" fontId="0" fillId="0" borderId="9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12" fillId="0" borderId="0" xfId="0" applyFont="1">
      <alignment vertical="center"/>
    </xf>
    <xf numFmtId="10" fontId="12" fillId="0" borderId="0" xfId="0" applyNumberFormat="1" applyFont="1">
      <alignment vertical="center"/>
    </xf>
    <xf numFmtId="0" fontId="6" fillId="3" borderId="0" xfId="0" applyFont="1" applyFill="1" applyBorder="1">
      <alignment vertical="center"/>
    </xf>
    <xf numFmtId="0" fontId="12" fillId="0" borderId="0" xfId="0" applyFont="1" applyAlignment="1">
      <alignment vertical="center"/>
    </xf>
    <xf numFmtId="3" fontId="13" fillId="3" borderId="0" xfId="0" applyNumberFormat="1" applyFont="1" applyFill="1" applyBorder="1">
      <alignment vertical="center"/>
    </xf>
    <xf numFmtId="10" fontId="14" fillId="0" borderId="0" xfId="0" applyNumberFormat="1" applyFont="1">
      <alignment vertical="center"/>
    </xf>
    <xf numFmtId="0" fontId="15" fillId="2" borderId="3" xfId="0" applyFont="1" applyFill="1" applyBorder="1" applyAlignment="1">
      <alignment horizontal="center" vertical="center"/>
    </xf>
    <xf numFmtId="177" fontId="6" fillId="0" borderId="9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0" fontId="6" fillId="0" borderId="0" xfId="0" applyFont="1" applyBorder="1">
      <alignment vertical="center"/>
    </xf>
    <xf numFmtId="179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179" fontId="0" fillId="0" borderId="0" xfId="0" applyNumberFormat="1">
      <alignment vertical="center"/>
    </xf>
    <xf numFmtId="179" fontId="6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9" fontId="18" fillId="0" borderId="0" xfId="0" applyNumberFormat="1" applyFont="1">
      <alignment vertical="center"/>
    </xf>
    <xf numFmtId="0" fontId="6" fillId="4" borderId="0" xfId="0" applyFont="1" applyFill="1">
      <alignment vertical="center"/>
    </xf>
    <xf numFmtId="0" fontId="20" fillId="0" borderId="0" xfId="0" applyFont="1">
      <alignment vertical="center"/>
    </xf>
    <xf numFmtId="179" fontId="6" fillId="0" borderId="0" xfId="0" applyNumberFormat="1" applyFont="1" applyBorder="1">
      <alignment vertical="center"/>
    </xf>
    <xf numFmtId="179" fontId="19" fillId="0" borderId="0" xfId="0" applyNumberFormat="1" applyFont="1">
      <alignment vertical="center"/>
    </xf>
    <xf numFmtId="0" fontId="6" fillId="4" borderId="0" xfId="0" applyFont="1" applyFill="1" applyBorder="1">
      <alignment vertical="center"/>
    </xf>
    <xf numFmtId="0" fontId="21" fillId="4" borderId="0" xfId="0" applyFont="1" applyFill="1">
      <alignment vertical="center"/>
    </xf>
    <xf numFmtId="3" fontId="22" fillId="0" borderId="0" xfId="0" applyNumberFormat="1" applyFont="1">
      <alignment vertical="center"/>
    </xf>
    <xf numFmtId="176" fontId="22" fillId="0" borderId="0" xfId="0" applyNumberFormat="1" applyFont="1">
      <alignment vertical="center"/>
    </xf>
    <xf numFmtId="10" fontId="0" fillId="0" borderId="0" xfId="0" applyNumberFormat="1" applyFont="1">
      <alignment vertical="center"/>
    </xf>
    <xf numFmtId="3" fontId="23" fillId="4" borderId="0" xfId="0" applyNumberFormat="1" applyFont="1" applyFill="1" applyBorder="1">
      <alignment vertical="center"/>
    </xf>
    <xf numFmtId="0" fontId="18" fillId="4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0" fontId="25" fillId="0" borderId="0" xfId="0" applyFont="1" applyBorder="1">
      <alignment vertical="center"/>
    </xf>
    <xf numFmtId="176" fontId="25" fillId="0" borderId="0" xfId="0" applyNumberFormat="1" applyFont="1" applyBorder="1">
      <alignment vertical="center"/>
    </xf>
    <xf numFmtId="179" fontId="25" fillId="0" borderId="0" xfId="0" applyNumberFormat="1" applyFont="1">
      <alignment vertical="center"/>
    </xf>
    <xf numFmtId="179" fontId="6" fillId="5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179" fontId="28" fillId="0" borderId="0" xfId="0" applyNumberFormat="1" applyFont="1">
      <alignment vertical="center"/>
    </xf>
    <xf numFmtId="0" fontId="29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176" fontId="9" fillId="3" borderId="5" xfId="0" applyNumberFormat="1" applyFont="1" applyFill="1" applyBorder="1" applyAlignment="1">
      <alignment horizontal="left" vertical="center"/>
    </xf>
    <xf numFmtId="0" fontId="6" fillId="0" borderId="4" xfId="0" applyFont="1" applyBorder="1">
      <alignment vertical="center"/>
    </xf>
    <xf numFmtId="176" fontId="25" fillId="0" borderId="9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9" fontId="18" fillId="0" borderId="0" xfId="0" applyNumberFormat="1" applyFont="1">
      <alignment vertical="center"/>
    </xf>
    <xf numFmtId="0" fontId="20" fillId="0" borderId="0" xfId="0" applyFont="1" applyBorder="1">
      <alignment vertical="center"/>
    </xf>
    <xf numFmtId="179" fontId="21" fillId="0" borderId="0" xfId="0" applyNumberFormat="1" applyFont="1">
      <alignment vertical="center"/>
    </xf>
    <xf numFmtId="3" fontId="20" fillId="0" borderId="0" xfId="0" applyNumberFormat="1" applyFont="1">
      <alignment vertical="center"/>
    </xf>
    <xf numFmtId="10" fontId="0" fillId="0" borderId="0" xfId="0" applyNumberFormat="1">
      <alignment vertical="center"/>
    </xf>
    <xf numFmtId="179" fontId="20" fillId="0" borderId="0" xfId="0" applyNumberFormat="1" applyFont="1">
      <alignment vertical="center"/>
    </xf>
    <xf numFmtId="3" fontId="18" fillId="0" borderId="0" xfId="0" applyNumberFormat="1" applyFont="1">
      <alignment vertical="center"/>
    </xf>
    <xf numFmtId="0" fontId="30" fillId="0" borderId="0" xfId="0" applyFont="1">
      <alignment vertical="center"/>
    </xf>
    <xf numFmtId="0" fontId="31" fillId="0" borderId="0" xfId="0" applyFont="1" applyFill="1" applyBorder="1">
      <alignment vertical="center"/>
    </xf>
    <xf numFmtId="0" fontId="32" fillId="0" borderId="0" xfId="0" applyFont="1">
      <alignment vertical="center"/>
    </xf>
    <xf numFmtId="3" fontId="30" fillId="0" borderId="0" xfId="0" applyNumberFormat="1" applyFont="1">
      <alignment vertical="center"/>
    </xf>
    <xf numFmtId="179" fontId="33" fillId="0" borderId="0" xfId="0" applyNumberFormat="1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 applyFill="1" applyBorder="1">
      <alignment vertical="center"/>
    </xf>
    <xf numFmtId="0" fontId="37" fillId="0" borderId="0" xfId="0" applyFont="1">
      <alignment vertical="center"/>
    </xf>
    <xf numFmtId="3" fontId="35" fillId="0" borderId="0" xfId="0" applyNumberFormat="1" applyFont="1">
      <alignment vertical="center"/>
    </xf>
    <xf numFmtId="179" fontId="38" fillId="0" borderId="0" xfId="0" applyNumberFormat="1" applyFont="1">
      <alignment vertical="center"/>
    </xf>
    <xf numFmtId="176" fontId="9" fillId="3" borderId="5" xfId="0" applyNumberFormat="1" applyFont="1" applyFill="1" applyBorder="1" applyAlignment="1">
      <alignment horizontal="right" vertical="center"/>
    </xf>
    <xf numFmtId="179" fontId="18" fillId="0" borderId="9" xfId="0" applyNumberFormat="1" applyFont="1" applyBorder="1">
      <alignment vertical="center"/>
    </xf>
    <xf numFmtId="179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179" fontId="6" fillId="4" borderId="2" xfId="0" applyNumberFormat="1" applyFont="1" applyFill="1" applyBorder="1">
      <alignment vertical="center"/>
    </xf>
    <xf numFmtId="0" fontId="6" fillId="4" borderId="3" xfId="0" applyFont="1" applyFill="1" applyBorder="1">
      <alignment vertical="center"/>
    </xf>
    <xf numFmtId="179" fontId="6" fillId="0" borderId="10" xfId="0" applyNumberFormat="1" applyFont="1" applyBorder="1">
      <alignment vertical="center"/>
    </xf>
    <xf numFmtId="0" fontId="22" fillId="0" borderId="0" xfId="0" applyFont="1">
      <alignment vertical="center"/>
    </xf>
    <xf numFmtId="0" fontId="39" fillId="0" borderId="0" xfId="0" applyFont="1" applyAlignment="1">
      <alignment horizontal="left" vertical="center" indent="1"/>
    </xf>
    <xf numFmtId="176" fontId="9" fillId="3" borderId="9" xfId="0" applyNumberFormat="1" applyFont="1" applyFill="1" applyBorder="1" applyAlignment="1">
      <alignment horizontal="right" vertical="center"/>
    </xf>
    <xf numFmtId="179" fontId="25" fillId="5" borderId="0" xfId="0" applyNumberFormat="1" applyFont="1" applyFill="1" applyBorder="1">
      <alignment vertical="center"/>
    </xf>
    <xf numFmtId="176" fontId="10" fillId="0" borderId="6" xfId="0" applyNumberFormat="1" applyFont="1" applyBorder="1">
      <alignment vertical="center"/>
    </xf>
    <xf numFmtId="179" fontId="23" fillId="0" borderId="0" xfId="0" applyNumberFormat="1" applyFont="1">
      <alignment vertical="center"/>
    </xf>
    <xf numFmtId="179" fontId="40" fillId="0" borderId="0" xfId="0" applyNumberFormat="1" applyFont="1">
      <alignment vertical="center"/>
    </xf>
    <xf numFmtId="180" fontId="41" fillId="0" borderId="0" xfId="0" applyNumberFormat="1" applyFont="1">
      <alignment vertical="center"/>
    </xf>
    <xf numFmtId="10" fontId="20" fillId="0" borderId="0" xfId="0" applyNumberFormat="1" applyFont="1">
      <alignment vertical="center"/>
    </xf>
    <xf numFmtId="10" fontId="2" fillId="0" borderId="0" xfId="0" applyNumberFormat="1" applyFont="1">
      <alignment vertical="center"/>
    </xf>
    <xf numFmtId="0" fontId="42" fillId="0" borderId="0" xfId="0" applyFont="1" applyAlignment="1">
      <alignment horizontal="left" vertical="center" inden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0" fillId="5" borderId="0" xfId="0" applyFont="1" applyFill="1" applyBorder="1">
      <alignment vertical="center"/>
    </xf>
    <xf numFmtId="3" fontId="23" fillId="5" borderId="0" xfId="0" applyNumberFormat="1" applyFont="1" applyFill="1" applyBorder="1">
      <alignment vertical="center"/>
    </xf>
    <xf numFmtId="0" fontId="18" fillId="5" borderId="0" xfId="0" applyFont="1" applyFill="1" applyBorder="1">
      <alignment vertical="center"/>
    </xf>
    <xf numFmtId="0" fontId="0" fillId="5" borderId="0" xfId="0" applyFill="1" applyBorder="1">
      <alignment vertical="center"/>
    </xf>
    <xf numFmtId="176" fontId="24" fillId="5" borderId="0" xfId="0" applyNumberFormat="1" applyFont="1" applyFill="1" applyBorder="1">
      <alignment vertical="center"/>
    </xf>
    <xf numFmtId="3" fontId="22" fillId="5" borderId="0" xfId="0" applyNumberFormat="1" applyFont="1" applyFill="1" applyBorder="1">
      <alignment vertical="center"/>
    </xf>
    <xf numFmtId="176" fontId="22" fillId="5" borderId="0" xfId="0" applyNumberFormat="1" applyFont="1" applyFill="1" applyBorder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6" fillId="4" borderId="2" xfId="0" applyFont="1" applyFill="1" applyBorder="1">
      <alignment vertical="center"/>
    </xf>
    <xf numFmtId="0" fontId="20" fillId="0" borderId="0" xfId="0" applyFont="1" applyAlignment="1">
      <alignment horizontal="right" vertical="center"/>
    </xf>
    <xf numFmtId="179" fontId="20" fillId="0" borderId="5" xfId="0" applyNumberFormat="1" applyFont="1" applyBorder="1" applyAlignment="1">
      <alignment horizontal="right" vertical="center"/>
    </xf>
    <xf numFmtId="0" fontId="6" fillId="2" borderId="12" xfId="0" applyFont="1" applyFill="1" applyBorder="1">
      <alignment vertical="center"/>
    </xf>
    <xf numFmtId="0" fontId="6" fillId="0" borderId="13" xfId="0" applyFont="1" applyBorder="1">
      <alignment vertical="center"/>
    </xf>
    <xf numFmtId="176" fontId="10" fillId="0" borderId="5" xfId="0" applyNumberFormat="1" applyFont="1" applyBorder="1">
      <alignment vertical="center"/>
    </xf>
    <xf numFmtId="179" fontId="6" fillId="0" borderId="6" xfId="0" applyNumberFormat="1" applyFont="1" applyBorder="1">
      <alignment vertical="center"/>
    </xf>
    <xf numFmtId="179" fontId="6" fillId="4" borderId="3" xfId="0" applyNumberFormat="1" applyFont="1" applyFill="1" applyBorder="1">
      <alignment vertical="center"/>
    </xf>
    <xf numFmtId="179" fontId="18" fillId="0" borderId="5" xfId="0" applyNumberFormat="1" applyFont="1" applyBorder="1">
      <alignment vertical="center"/>
    </xf>
    <xf numFmtId="0" fontId="18" fillId="0" borderId="5" xfId="0" applyFont="1" applyBorder="1">
      <alignment vertical="center"/>
    </xf>
    <xf numFmtId="179" fontId="18" fillId="0" borderId="6" xfId="0" applyNumberFormat="1" applyFont="1" applyBorder="1">
      <alignment vertical="center"/>
    </xf>
    <xf numFmtId="0" fontId="18" fillId="0" borderId="9" xfId="0" applyFont="1" applyBorder="1">
      <alignment vertical="center"/>
    </xf>
    <xf numFmtId="179" fontId="18" fillId="0" borderId="10" xfId="0" applyNumberFormat="1" applyFont="1" applyBorder="1">
      <alignment vertical="center"/>
    </xf>
    <xf numFmtId="179" fontId="20" fillId="0" borderId="0" xfId="0" applyNumberFormat="1" applyFont="1" applyAlignment="1">
      <alignment horizontal="right" vertical="center"/>
    </xf>
    <xf numFmtId="179" fontId="45" fillId="0" borderId="0" xfId="0" applyNumberFormat="1" applyFont="1">
      <alignment vertical="center"/>
    </xf>
    <xf numFmtId="3" fontId="19" fillId="0" borderId="0" xfId="0" applyNumberFormat="1" applyFont="1">
      <alignment vertical="center"/>
    </xf>
    <xf numFmtId="179" fontId="46" fillId="0" borderId="0" xfId="0" applyNumberFormat="1" applyFont="1">
      <alignment vertical="center"/>
    </xf>
    <xf numFmtId="179" fontId="20" fillId="6" borderId="6" xfId="0" applyNumberFormat="1" applyFont="1" applyFill="1" applyBorder="1" applyAlignment="1">
      <alignment horizontal="right" vertical="center"/>
    </xf>
    <xf numFmtId="179" fontId="20" fillId="6" borderId="10" xfId="0" applyNumberFormat="1" applyFont="1" applyFill="1" applyBorder="1" applyAlignment="1">
      <alignment horizontal="right" vertical="center"/>
    </xf>
    <xf numFmtId="181" fontId="20" fillId="3" borderId="5" xfId="0" applyNumberFormat="1" applyFont="1" applyFill="1" applyBorder="1" applyAlignment="1">
      <alignment horizontal="right" vertical="center"/>
    </xf>
    <xf numFmtId="181" fontId="20" fillId="3" borderId="5" xfId="0" applyNumberFormat="1" applyFont="1" applyFill="1" applyBorder="1" applyAlignment="1">
      <alignment horizontal="right" vertical="center" shrinkToFit="1"/>
    </xf>
    <xf numFmtId="181" fontId="20" fillId="3" borderId="9" xfId="0" applyNumberFormat="1" applyFont="1" applyFill="1" applyBorder="1" applyAlignment="1">
      <alignment horizontal="right" vertical="center"/>
    </xf>
    <xf numFmtId="181" fontId="20" fillId="3" borderId="9" xfId="0" applyNumberFormat="1" applyFont="1" applyFill="1" applyBorder="1" applyAlignment="1">
      <alignment horizontal="right" vertical="center" shrinkToFit="1"/>
    </xf>
    <xf numFmtId="179" fontId="20" fillId="0" borderId="5" xfId="0" applyNumberFormat="1" applyFont="1" applyBorder="1" applyAlignment="1">
      <alignment horizontal="left" vertical="center"/>
    </xf>
    <xf numFmtId="0" fontId="48" fillId="3" borderId="5" xfId="0" applyFont="1" applyFill="1" applyBorder="1" applyAlignment="1">
      <alignment horizontal="left" vertical="center"/>
    </xf>
    <xf numFmtId="0" fontId="48" fillId="3" borderId="9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179" fontId="20" fillId="0" borderId="0" xfId="0" applyNumberFormat="1" applyFont="1" applyFill="1" applyAlignment="1">
      <alignment horizontal="right" vertical="center"/>
    </xf>
    <xf numFmtId="176" fontId="21" fillId="0" borderId="9" xfId="0" applyNumberFormat="1" applyFont="1" applyBorder="1">
      <alignment vertical="center"/>
    </xf>
    <xf numFmtId="0" fontId="20" fillId="0" borderId="9" xfId="0" applyFont="1" applyBorder="1" applyAlignment="1">
      <alignment horizontal="left" vertical="center"/>
    </xf>
    <xf numFmtId="179" fontId="20" fillId="0" borderId="9" xfId="0" applyNumberFormat="1" applyFont="1" applyBorder="1" applyAlignment="1">
      <alignment horizontal="right" vertical="center"/>
    </xf>
    <xf numFmtId="0" fontId="45" fillId="0" borderId="8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48" fillId="3" borderId="0" xfId="0" applyFont="1" applyFill="1" applyBorder="1" applyAlignment="1">
      <alignment horizontal="left" vertical="center"/>
    </xf>
    <xf numFmtId="181" fontId="20" fillId="3" borderId="0" xfId="0" applyNumberFormat="1" applyFont="1" applyFill="1" applyBorder="1" applyAlignment="1">
      <alignment horizontal="right" vertical="center"/>
    </xf>
    <xf numFmtId="181" fontId="20" fillId="3" borderId="0" xfId="0" applyNumberFormat="1" applyFont="1" applyFill="1" applyBorder="1" applyAlignment="1">
      <alignment horizontal="right" vertical="center" shrinkToFit="1"/>
    </xf>
    <xf numFmtId="181" fontId="48" fillId="3" borderId="0" xfId="0" applyNumberFormat="1" applyFont="1" applyFill="1" applyBorder="1" applyAlignment="1">
      <alignment horizontal="right" vertical="center"/>
    </xf>
    <xf numFmtId="0" fontId="23" fillId="0" borderId="4" xfId="0" applyFont="1" applyBorder="1">
      <alignment vertical="center"/>
    </xf>
    <xf numFmtId="0" fontId="20" fillId="3" borderId="5" xfId="0" applyFont="1" applyFill="1" applyBorder="1" applyAlignment="1">
      <alignment horizontal="left" vertical="center"/>
    </xf>
    <xf numFmtId="179" fontId="0" fillId="4" borderId="2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179" fontId="0" fillId="4" borderId="2" xfId="0" applyNumberFormat="1" applyFont="1" applyFill="1" applyBorder="1" applyAlignment="1">
      <alignment horizontal="left" vertical="center"/>
    </xf>
    <xf numFmtId="179" fontId="12" fillId="4" borderId="2" xfId="0" applyNumberFormat="1" applyFont="1" applyFill="1" applyBorder="1">
      <alignment vertical="center"/>
    </xf>
    <xf numFmtId="179" fontId="49" fillId="4" borderId="2" xfId="0" applyNumberFormat="1" applyFont="1" applyFill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179" fontId="0" fillId="4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79" fontId="20" fillId="7" borderId="5" xfId="0" applyNumberFormat="1" applyFont="1" applyFill="1" applyBorder="1" applyAlignment="1">
      <alignment horizontal="right" vertical="center"/>
    </xf>
    <xf numFmtId="181" fontId="20" fillId="7" borderId="5" xfId="0" applyNumberFormat="1" applyFont="1" applyFill="1" applyBorder="1" applyAlignment="1">
      <alignment horizontal="right" vertical="center"/>
    </xf>
    <xf numFmtId="181" fontId="48" fillId="5" borderId="0" xfId="0" applyNumberFormat="1" applyFont="1" applyFill="1" applyBorder="1" applyAlignment="1">
      <alignment horizontal="right" vertical="center"/>
    </xf>
    <xf numFmtId="179" fontId="20" fillId="5" borderId="0" xfId="0" applyNumberFormat="1" applyFont="1" applyFill="1" applyBorder="1" applyAlignment="1">
      <alignment horizontal="right" vertical="center"/>
    </xf>
    <xf numFmtId="179" fontId="20" fillId="0" borderId="2" xfId="0" applyNumberFormat="1" applyFont="1" applyBorder="1" applyAlignment="1">
      <alignment horizontal="left" vertical="center"/>
    </xf>
    <xf numFmtId="179" fontId="20" fillId="6" borderId="3" xfId="0" applyNumberFormat="1" applyFont="1" applyFill="1" applyBorder="1" applyAlignment="1">
      <alignment horizontal="right" vertical="center"/>
    </xf>
    <xf numFmtId="179" fontId="20" fillId="7" borderId="2" xfId="0" applyNumberFormat="1" applyFont="1" applyFill="1" applyBorder="1" applyAlignment="1">
      <alignment horizontal="right" vertical="center"/>
    </xf>
    <xf numFmtId="0" fontId="50" fillId="6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right" vertical="center"/>
    </xf>
    <xf numFmtId="179" fontId="20" fillId="6" borderId="9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176" fontId="24" fillId="0" borderId="0" xfId="0" applyNumberFormat="1" applyFont="1" applyBorder="1">
      <alignment vertical="center"/>
    </xf>
    <xf numFmtId="181" fontId="20" fillId="7" borderId="9" xfId="0" applyNumberFormat="1" applyFont="1" applyFill="1" applyBorder="1" applyAlignment="1">
      <alignment horizontal="right" vertical="center"/>
    </xf>
    <xf numFmtId="176" fontId="44" fillId="0" borderId="5" xfId="0" applyNumberFormat="1" applyFont="1" applyBorder="1" applyAlignment="1">
      <alignment horizontal="right" vertical="center"/>
    </xf>
    <xf numFmtId="176" fontId="44" fillId="3" borderId="5" xfId="0" applyNumberFormat="1" applyFont="1" applyFill="1" applyBorder="1" applyAlignment="1">
      <alignment horizontal="right" vertical="center"/>
    </xf>
    <xf numFmtId="179" fontId="44" fillId="0" borderId="5" xfId="0" applyNumberFormat="1" applyFont="1" applyBorder="1" applyAlignment="1">
      <alignment horizontal="right" vertical="center"/>
    </xf>
    <xf numFmtId="0" fontId="20" fillId="3" borderId="9" xfId="0" applyFont="1" applyFill="1" applyBorder="1" applyAlignment="1">
      <alignment horizontal="left" vertical="center"/>
    </xf>
    <xf numFmtId="176" fontId="20" fillId="0" borderId="0" xfId="0" applyNumberFormat="1" applyFont="1" applyAlignment="1">
      <alignment horizontal="right" vertical="center"/>
    </xf>
    <xf numFmtId="0" fontId="45" fillId="0" borderId="0" xfId="0" applyFont="1">
      <alignment vertical="center"/>
    </xf>
    <xf numFmtId="179" fontId="44" fillId="7" borderId="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182" fontId="6" fillId="0" borderId="9" xfId="2" applyNumberFormat="1" applyFont="1" applyBorder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182" fontId="6" fillId="0" borderId="10" xfId="0" applyNumberFormat="1" applyFont="1" applyBorder="1">
      <alignment vertical="center"/>
    </xf>
    <xf numFmtId="182" fontId="20" fillId="0" borderId="0" xfId="2" applyNumberFormat="1" applyFont="1" applyAlignment="1">
      <alignment horizontal="right" vertical="center"/>
    </xf>
    <xf numFmtId="176" fontId="23" fillId="0" borderId="9" xfId="0" applyNumberFormat="1" applyFont="1" applyBorder="1">
      <alignment vertical="center"/>
    </xf>
    <xf numFmtId="0" fontId="20" fillId="0" borderId="5" xfId="0" applyFont="1" applyBorder="1" applyAlignment="1">
      <alignment horizontal="left" vertical="center"/>
    </xf>
    <xf numFmtId="182" fontId="20" fillId="0" borderId="5" xfId="2" applyNumberFormat="1" applyFont="1" applyBorder="1" applyAlignment="1">
      <alignment horizontal="left" vertical="center"/>
    </xf>
    <xf numFmtId="182" fontId="20" fillId="0" borderId="5" xfId="2" applyNumberFormat="1" applyFont="1" applyBorder="1" applyAlignment="1">
      <alignment horizontal="right" vertical="center"/>
    </xf>
    <xf numFmtId="182" fontId="20" fillId="0" borderId="9" xfId="2" applyNumberFormat="1" applyFont="1" applyBorder="1" applyAlignment="1">
      <alignment horizontal="left" vertical="center"/>
    </xf>
    <xf numFmtId="182" fontId="20" fillId="0" borderId="9" xfId="2" applyNumberFormat="1" applyFont="1" applyBorder="1" applyAlignment="1">
      <alignment horizontal="right" vertical="center"/>
    </xf>
    <xf numFmtId="0" fontId="23" fillId="0" borderId="5" xfId="0" applyFont="1" applyBorder="1">
      <alignment vertical="center"/>
    </xf>
    <xf numFmtId="179" fontId="20" fillId="0" borderId="9" xfId="0" applyNumberFormat="1" applyFont="1" applyBorder="1" applyAlignment="1">
      <alignment horizontal="left" vertical="center"/>
    </xf>
    <xf numFmtId="179" fontId="20" fillId="7" borderId="9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left" vertical="center"/>
    </xf>
    <xf numFmtId="179" fontId="0" fillId="6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>
      <alignment vertical="center"/>
    </xf>
    <xf numFmtId="176" fontId="23" fillId="0" borderId="0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176" fontId="9" fillId="3" borderId="0" xfId="0" applyNumberFormat="1" applyFont="1" applyFill="1" applyBorder="1" applyAlignment="1">
      <alignment horizontal="left" vertical="center"/>
    </xf>
    <xf numFmtId="182" fontId="6" fillId="0" borderId="0" xfId="2" applyNumberFormat="1" applyFont="1" applyBorder="1">
      <alignment vertical="center"/>
    </xf>
    <xf numFmtId="182" fontId="6" fillId="0" borderId="0" xfId="0" applyNumberFormat="1" applyFont="1" applyBorder="1" applyAlignment="1">
      <alignment horizontal="right" vertical="top"/>
    </xf>
    <xf numFmtId="179" fontId="18" fillId="0" borderId="0" xfId="0" applyNumberFormat="1" applyFont="1" applyAlignment="1">
      <alignment horizontal="right" vertical="top"/>
    </xf>
    <xf numFmtId="179" fontId="6" fillId="0" borderId="0" xfId="0" applyNumberFormat="1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179" fontId="23" fillId="0" borderId="0" xfId="0" applyNumberFormat="1" applyFont="1" applyAlignment="1">
      <alignment horizontal="right" vertical="top"/>
    </xf>
    <xf numFmtId="178" fontId="6" fillId="0" borderId="0" xfId="0" applyNumberFormat="1" applyFont="1" applyBorder="1">
      <alignment vertical="center"/>
    </xf>
    <xf numFmtId="176" fontId="23" fillId="3" borderId="9" xfId="0" applyNumberFormat="1" applyFont="1" applyFill="1" applyBorder="1" applyAlignment="1">
      <alignment horizontal="left" vertical="center"/>
    </xf>
    <xf numFmtId="179" fontId="19" fillId="0" borderId="9" xfId="0" applyNumberFormat="1" applyFont="1" applyBorder="1">
      <alignment vertical="center"/>
    </xf>
    <xf numFmtId="176" fontId="21" fillId="3" borderId="9" xfId="0" applyNumberFormat="1" applyFont="1" applyFill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181" fontId="48" fillId="3" borderId="5" xfId="0" applyNumberFormat="1" applyFont="1" applyFill="1" applyBorder="1" applyAlignment="1">
      <alignment horizontal="right" vertical="center"/>
    </xf>
    <xf numFmtId="179" fontId="20" fillId="5" borderId="5" xfId="0" applyNumberFormat="1" applyFont="1" applyFill="1" applyBorder="1" applyAlignment="1">
      <alignment horizontal="right" vertical="center"/>
    </xf>
    <xf numFmtId="179" fontId="20" fillId="5" borderId="6" xfId="0" applyNumberFormat="1" applyFont="1" applyFill="1" applyBorder="1" applyAlignment="1">
      <alignment horizontal="right" vertical="center"/>
    </xf>
    <xf numFmtId="181" fontId="48" fillId="5" borderId="5" xfId="0" applyNumberFormat="1" applyFont="1" applyFill="1" applyBorder="1" applyAlignment="1">
      <alignment horizontal="right" vertical="center"/>
    </xf>
    <xf numFmtId="0" fontId="45" fillId="0" borderId="5" xfId="0" applyFont="1" applyBorder="1" applyAlignment="1">
      <alignment horizontal="left" vertical="center"/>
    </xf>
    <xf numFmtId="179" fontId="20" fillId="6" borderId="5" xfId="0" applyNumberFormat="1" applyFont="1" applyFill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50" fillId="6" borderId="5" xfId="0" applyFont="1" applyFill="1" applyBorder="1" applyAlignment="1">
      <alignment horizontal="right" vertical="center"/>
    </xf>
    <xf numFmtId="179" fontId="20" fillId="0" borderId="6" xfId="0" applyNumberFormat="1" applyFont="1" applyBorder="1" applyAlignment="1">
      <alignment horizontal="right" vertical="center"/>
    </xf>
    <xf numFmtId="0" fontId="20" fillId="7" borderId="5" xfId="0" applyFont="1" applyFill="1" applyBorder="1" applyAlignment="1">
      <alignment horizontal="right" vertical="center"/>
    </xf>
    <xf numFmtId="0" fontId="23" fillId="0" borderId="8" xfId="0" applyFont="1" applyBorder="1">
      <alignment vertical="center"/>
    </xf>
    <xf numFmtId="0" fontId="23" fillId="0" borderId="9" xfId="0" applyFont="1" applyBorder="1">
      <alignment vertical="center"/>
    </xf>
    <xf numFmtId="0" fontId="52" fillId="0" borderId="0" xfId="0" applyFont="1" applyFill="1" applyBorder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179" fontId="55" fillId="0" borderId="0" xfId="0" applyNumberFormat="1" applyFont="1">
      <alignment vertical="center"/>
    </xf>
    <xf numFmtId="0" fontId="52" fillId="0" borderId="0" xfId="0" applyFont="1">
      <alignment vertical="center"/>
    </xf>
    <xf numFmtId="0" fontId="52" fillId="0" borderId="0" xfId="0" applyFont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6" fillId="0" borderId="4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10" fontId="6" fillId="0" borderId="6" xfId="0" applyNumberFormat="1" applyFont="1" applyBorder="1">
      <alignment vertical="center"/>
    </xf>
    <xf numFmtId="10" fontId="6" fillId="0" borderId="6" xfId="0" applyNumberFormat="1" applyFont="1" applyBorder="1" applyAlignment="1">
      <alignment horizontal="right" vertical="center"/>
    </xf>
    <xf numFmtId="179" fontId="6" fillId="3" borderId="8" xfId="0" applyNumberFormat="1" applyFont="1" applyFill="1" applyBorder="1">
      <alignment vertical="center"/>
    </xf>
    <xf numFmtId="179" fontId="6" fillId="3" borderId="9" xfId="0" applyNumberFormat="1" applyFont="1" applyFill="1" applyBorder="1">
      <alignment vertical="center"/>
    </xf>
    <xf numFmtId="10" fontId="6" fillId="0" borderId="10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10" fontId="2" fillId="0" borderId="6" xfId="0" applyNumberFormat="1" applyFont="1" applyBorder="1">
      <alignment vertical="center"/>
    </xf>
    <xf numFmtId="10" fontId="2" fillId="0" borderId="6" xfId="0" applyNumberFormat="1" applyFont="1" applyBorder="1" applyAlignment="1">
      <alignment horizontal="right" vertical="center"/>
    </xf>
    <xf numFmtId="179" fontId="2" fillId="3" borderId="4" xfId="0" applyNumberFormat="1" applyFont="1" applyFill="1" applyBorder="1">
      <alignment vertical="center"/>
    </xf>
    <xf numFmtId="179" fontId="2" fillId="3" borderId="5" xfId="0" applyNumberFormat="1" applyFont="1" applyFill="1" applyBorder="1">
      <alignment vertical="center"/>
    </xf>
    <xf numFmtId="179" fontId="20" fillId="0" borderId="8" xfId="0" applyNumberFormat="1" applyFont="1" applyBorder="1">
      <alignment vertical="center"/>
    </xf>
    <xf numFmtId="179" fontId="20" fillId="0" borderId="9" xfId="0" applyNumberFormat="1" applyFont="1" applyBorder="1">
      <alignment vertical="center"/>
    </xf>
    <xf numFmtId="10" fontId="20" fillId="0" borderId="10" xfId="0" applyNumberFormat="1" applyFont="1" applyBorder="1">
      <alignment vertical="center"/>
    </xf>
    <xf numFmtId="0" fontId="56" fillId="0" borderId="0" xfId="0" applyFont="1">
      <alignment vertical="center"/>
    </xf>
    <xf numFmtId="0" fontId="55" fillId="0" borderId="0" xfId="0" applyFont="1">
      <alignment vertical="center"/>
    </xf>
    <xf numFmtId="10" fontId="55" fillId="0" borderId="0" xfId="0" applyNumberFormat="1" applyFont="1">
      <alignment vertical="center"/>
    </xf>
    <xf numFmtId="0" fontId="55" fillId="0" borderId="0" xfId="0" applyFont="1" applyFill="1" applyBorder="1">
      <alignment vertical="center"/>
    </xf>
    <xf numFmtId="0" fontId="57" fillId="0" borderId="0" xfId="0" applyFont="1">
      <alignment vertical="center"/>
    </xf>
    <xf numFmtId="0" fontId="38" fillId="0" borderId="0" xfId="0" applyFont="1">
      <alignment vertical="center"/>
    </xf>
  </cellXfs>
  <cellStyles count="3">
    <cellStyle name="一般" xfId="0" builtinId="0"/>
    <cellStyle name="一般 2" xfId="1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topLeftCell="A10" zoomScale="70" zoomScaleNormal="70" workbookViewId="0">
      <selection activeCell="D19" sqref="D19"/>
    </sheetView>
  </sheetViews>
  <sheetFormatPr defaultRowHeight="16.5"/>
  <cols>
    <col min="1" max="1" width="14.5" customWidth="1"/>
    <col min="2" max="2" width="16.375" customWidth="1"/>
    <col min="3" max="3" width="17.375" customWidth="1"/>
    <col min="4" max="4" width="21.75" customWidth="1"/>
    <col min="5" max="5" width="18.625" customWidth="1"/>
    <col min="6" max="6" width="17.375" customWidth="1"/>
    <col min="7" max="7" width="16.125" customWidth="1"/>
    <col min="8" max="8" width="12.5" bestFit="1" customWidth="1"/>
    <col min="9" max="9" width="21.75" customWidth="1"/>
    <col min="10" max="10" width="18.375" bestFit="1" customWidth="1"/>
    <col min="11" max="11" width="13.375" bestFit="1" customWidth="1"/>
    <col min="12" max="12" width="21.125" customWidth="1"/>
    <col min="13" max="13" width="22.875" customWidth="1"/>
    <col min="14" max="14" width="33.75" style="40" customWidth="1"/>
    <col min="15" max="15" width="15" bestFit="1" customWidth="1"/>
  </cols>
  <sheetData>
    <row r="1" spans="1:14" ht="21" customHeight="1">
      <c r="A1" s="6" t="s">
        <v>41</v>
      </c>
    </row>
    <row r="2" spans="1:14" s="5" customFormat="1" ht="23.25" customHeight="1">
      <c r="A2" s="5" t="s">
        <v>214</v>
      </c>
      <c r="F2" s="4"/>
      <c r="N2" s="41"/>
    </row>
    <row r="3" spans="1:14" s="5" customFormat="1" ht="96.75" customHeight="1">
      <c r="A3" s="7" t="s">
        <v>12</v>
      </c>
      <c r="B3" s="8" t="s">
        <v>1</v>
      </c>
      <c r="C3" s="8" t="s">
        <v>24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11</v>
      </c>
      <c r="I3" s="8" t="s">
        <v>80</v>
      </c>
      <c r="J3" s="9" t="s">
        <v>25</v>
      </c>
      <c r="K3" s="121" t="s">
        <v>52</v>
      </c>
      <c r="L3" s="194" t="s">
        <v>215</v>
      </c>
      <c r="M3" s="194" t="s">
        <v>221</v>
      </c>
      <c r="N3" s="196" t="s">
        <v>216</v>
      </c>
    </row>
    <row r="4" spans="1:14" s="5" customFormat="1" ht="30" customHeight="1">
      <c r="A4" s="12" t="s">
        <v>43</v>
      </c>
      <c r="B4" s="13" t="s">
        <v>44</v>
      </c>
      <c r="C4" s="14">
        <v>10600</v>
      </c>
      <c r="D4" s="14">
        <v>5000</v>
      </c>
      <c r="E4" s="14">
        <v>5000</v>
      </c>
      <c r="F4" s="14">
        <v>5000</v>
      </c>
      <c r="G4" s="15">
        <v>0</v>
      </c>
      <c r="H4" s="16">
        <f>SUM(C4:G4)</f>
        <v>25600</v>
      </c>
      <c r="I4" s="16"/>
      <c r="J4" s="72">
        <v>195000000</v>
      </c>
      <c r="K4" s="93">
        <v>182570</v>
      </c>
      <c r="L4" s="93">
        <v>494600</v>
      </c>
      <c r="M4" s="13">
        <v>36168</v>
      </c>
      <c r="N4" s="97">
        <f>L4+M4</f>
        <v>530768</v>
      </c>
    </row>
    <row r="5" spans="1:14" s="5" customFormat="1" ht="30" customHeight="1">
      <c r="A5" s="37"/>
      <c r="B5" s="37"/>
      <c r="C5" s="211"/>
      <c r="D5" s="211"/>
      <c r="E5" s="211"/>
      <c r="F5" s="211"/>
      <c r="G5" s="213"/>
      <c r="H5" s="214"/>
      <c r="I5" s="214"/>
      <c r="J5" s="57"/>
      <c r="K5" s="48"/>
      <c r="L5" s="48"/>
      <c r="M5" s="37"/>
      <c r="N5" s="218" t="s">
        <v>247</v>
      </c>
    </row>
    <row r="6" spans="1:14" ht="33.75" customHeight="1">
      <c r="A6" s="6" t="s">
        <v>28</v>
      </c>
      <c r="K6" s="40"/>
      <c r="N6"/>
    </row>
    <row r="7" spans="1:14" s="5" customFormat="1" ht="58.5">
      <c r="A7" s="7" t="s">
        <v>12</v>
      </c>
      <c r="B7" s="8" t="s">
        <v>1</v>
      </c>
      <c r="C7" s="8" t="s">
        <v>24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11</v>
      </c>
      <c r="I7" s="8" t="s">
        <v>80</v>
      </c>
      <c r="J7" s="9" t="s">
        <v>25</v>
      </c>
      <c r="K7" s="121"/>
      <c r="L7" s="194" t="s">
        <v>223</v>
      </c>
      <c r="M7" s="194" t="s">
        <v>221</v>
      </c>
      <c r="N7" s="196" t="s">
        <v>222</v>
      </c>
    </row>
    <row r="8" spans="1:14" s="5" customFormat="1" ht="33.75" customHeight="1">
      <c r="A8" s="12" t="s">
        <v>43</v>
      </c>
      <c r="B8" s="13" t="s">
        <v>44</v>
      </c>
      <c r="C8" s="14">
        <v>16000</v>
      </c>
      <c r="D8" s="14">
        <v>10000</v>
      </c>
      <c r="E8" s="14">
        <v>5000</v>
      </c>
      <c r="F8" s="14">
        <v>5000</v>
      </c>
      <c r="G8" s="15">
        <v>200</v>
      </c>
      <c r="H8" s="16">
        <f>SUM(C8:G8)</f>
        <v>36200</v>
      </c>
      <c r="I8" s="16">
        <f>K4/2</f>
        <v>91285</v>
      </c>
      <c r="J8" s="72">
        <v>195000000</v>
      </c>
      <c r="K8" s="93"/>
      <c r="L8" s="93">
        <v>578685</v>
      </c>
      <c r="M8" s="13">
        <v>36168</v>
      </c>
      <c r="N8" s="97">
        <f>L8+M8</f>
        <v>614853</v>
      </c>
    </row>
    <row r="9" spans="1:14" s="80" customFormat="1" ht="26.25" customHeight="1">
      <c r="A9" s="81"/>
      <c r="B9" s="85"/>
      <c r="I9" s="82"/>
      <c r="L9" s="83"/>
      <c r="N9" s="220" t="s">
        <v>248</v>
      </c>
    </row>
    <row r="10" spans="1:14" s="86" customFormat="1" ht="21">
      <c r="A10" s="87" t="s">
        <v>266</v>
      </c>
      <c r="I10" s="88"/>
      <c r="L10" s="89"/>
      <c r="N10" s="90"/>
    </row>
    <row r="11" spans="1:14" s="86" customFormat="1" ht="21">
      <c r="A11" s="87"/>
      <c r="I11" s="88"/>
      <c r="L11" s="89"/>
      <c r="N11" s="90"/>
    </row>
    <row r="12" spans="1:14" s="267" customFormat="1" ht="19.5">
      <c r="A12" s="266" t="s">
        <v>270</v>
      </c>
      <c r="I12" s="268"/>
      <c r="K12" s="47"/>
      <c r="L12" s="78"/>
      <c r="M12" s="90"/>
    </row>
    <row r="13" spans="1:14" s="263" customFormat="1" ht="19.5">
      <c r="A13" s="266" t="s">
        <v>284</v>
      </c>
      <c r="I13" s="264"/>
      <c r="K13" s="191"/>
      <c r="L13" s="135"/>
      <c r="M13" s="242"/>
    </row>
    <row r="14" spans="1:14" s="263" customFormat="1" ht="19.5">
      <c r="A14" s="263" t="s">
        <v>291</v>
      </c>
    </row>
    <row r="15" spans="1:14" s="263" customFormat="1" ht="19.5">
      <c r="A15" s="264" t="s">
        <v>292</v>
      </c>
      <c r="B15" s="265"/>
    </row>
    <row r="17" spans="1:14" s="19" customFormat="1">
      <c r="A17" t="s">
        <v>76</v>
      </c>
      <c r="D17"/>
      <c r="E17"/>
      <c r="F17"/>
      <c r="G17"/>
      <c r="H17"/>
      <c r="I17" s="42"/>
    </row>
    <row r="18" spans="1:14" s="19" customFormat="1">
      <c r="A18" t="s">
        <v>77</v>
      </c>
      <c r="D18"/>
      <c r="E18"/>
      <c r="F18"/>
      <c r="G18"/>
      <c r="H18"/>
      <c r="I18" s="42"/>
    </row>
    <row r="19" spans="1:14" s="19" customFormat="1">
      <c r="A19" t="s">
        <v>78</v>
      </c>
      <c r="D19" s="109"/>
      <c r="E19" s="109"/>
      <c r="F19"/>
      <c r="G19"/>
      <c r="H19"/>
      <c r="I19" s="42"/>
    </row>
    <row r="20" spans="1:14" s="19" customFormat="1" ht="21">
      <c r="D20" s="110"/>
      <c r="E20" s="111"/>
      <c r="G20" s="47"/>
      <c r="H20" s="47"/>
      <c r="I20" s="42"/>
    </row>
    <row r="21" spans="1:14" s="19" customFormat="1" ht="21">
      <c r="B21" s="55" t="s">
        <v>62</v>
      </c>
      <c r="C21" s="56" t="s">
        <v>63</v>
      </c>
      <c r="D21" s="56" t="s">
        <v>64</v>
      </c>
      <c r="E21" s="135"/>
      <c r="G21" s="43" t="s">
        <v>53</v>
      </c>
      <c r="H21" s="43" t="s">
        <v>196</v>
      </c>
      <c r="J21" s="193" t="s">
        <v>202</v>
      </c>
    </row>
    <row r="22" spans="1:14" s="19" customFormat="1" ht="25.5">
      <c r="A22" s="39" t="s">
        <v>51</v>
      </c>
      <c r="B22" s="184">
        <v>100000000</v>
      </c>
      <c r="C22" s="52">
        <v>95000000</v>
      </c>
      <c r="D22" s="53">
        <f>SUM(B22:C22)</f>
        <v>195000000</v>
      </c>
      <c r="E22" s="53"/>
      <c r="G22" s="43" t="s">
        <v>54</v>
      </c>
      <c r="H22" s="43" t="s">
        <v>204</v>
      </c>
      <c r="J22" s="193" t="s">
        <v>203</v>
      </c>
    </row>
    <row r="23" spans="1:14" s="19" customFormat="1">
      <c r="E23" s="27"/>
      <c r="J23" s="42"/>
    </row>
    <row r="24" spans="1:14" s="19" customFormat="1" ht="25.5">
      <c r="A24" s="46"/>
      <c r="B24" s="50" t="s">
        <v>60</v>
      </c>
      <c r="C24" s="50" t="s">
        <v>61</v>
      </c>
      <c r="E24" s="191" t="s">
        <v>193</v>
      </c>
      <c r="G24" s="98" t="s">
        <v>89</v>
      </c>
      <c r="H24"/>
      <c r="I24"/>
    </row>
    <row r="25" spans="1:14" s="19" customFormat="1" ht="25.5">
      <c r="A25" s="37" t="s">
        <v>55</v>
      </c>
      <c r="B25" s="48">
        <v>7193000</v>
      </c>
      <c r="C25" s="48">
        <v>4323000</v>
      </c>
      <c r="D25" s="78">
        <v>5000000</v>
      </c>
      <c r="E25" s="44">
        <v>0</v>
      </c>
      <c r="G25" s="98" t="s">
        <v>90</v>
      </c>
      <c r="H25"/>
      <c r="I25"/>
      <c r="N25" s="43"/>
    </row>
    <row r="26" spans="1:14" s="19" customFormat="1" ht="25.5">
      <c r="A26" s="37" t="s">
        <v>56</v>
      </c>
      <c r="B26" s="48">
        <v>42553000</v>
      </c>
      <c r="C26" s="48">
        <v>51370000</v>
      </c>
      <c r="D26" s="78">
        <v>46000000</v>
      </c>
      <c r="E26" s="49">
        <v>61000000</v>
      </c>
      <c r="G26" s="98"/>
      <c r="H26"/>
      <c r="I26"/>
    </row>
    <row r="27" spans="1:14" s="19" customFormat="1" ht="25.5">
      <c r="A27" s="5" t="s">
        <v>57</v>
      </c>
      <c r="B27" s="41">
        <v>39122000</v>
      </c>
      <c r="C27" s="41">
        <v>33800000</v>
      </c>
      <c r="D27" s="78">
        <v>36000000</v>
      </c>
      <c r="E27" s="49">
        <v>12000000</v>
      </c>
      <c r="G27" s="98" t="s">
        <v>91</v>
      </c>
      <c r="H27"/>
      <c r="I27"/>
    </row>
    <row r="28" spans="1:14" s="19" customFormat="1" ht="21">
      <c r="A28" s="1" t="s">
        <v>75</v>
      </c>
      <c r="B28" s="76">
        <v>29000000</v>
      </c>
      <c r="C28" s="76">
        <v>24000000</v>
      </c>
      <c r="D28" s="78">
        <v>26500000</v>
      </c>
      <c r="E28" s="136">
        <v>27000000</v>
      </c>
    </row>
    <row r="29" spans="1:14" s="19" customFormat="1" ht="21">
      <c r="A29" s="5" t="s">
        <v>58</v>
      </c>
      <c r="B29" s="41"/>
      <c r="C29" s="41"/>
      <c r="D29" s="78"/>
      <c r="E29" s="136">
        <f>SUM(E25:E28)</f>
        <v>100000000</v>
      </c>
      <c r="G29" s="47" t="s">
        <v>220</v>
      </c>
      <c r="H29" s="47">
        <v>48000</v>
      </c>
      <c r="I29"/>
    </row>
    <row r="30" spans="1:14" ht="21">
      <c r="A30" s="1"/>
      <c r="B30" s="76"/>
      <c r="C30" s="76"/>
      <c r="D30" s="40"/>
      <c r="E30" s="136"/>
      <c r="G30" s="1" t="s">
        <v>96</v>
      </c>
      <c r="H30" s="1">
        <v>2500</v>
      </c>
      <c r="N30"/>
    </row>
    <row r="31" spans="1:14" ht="21">
      <c r="A31" s="244" t="s">
        <v>281</v>
      </c>
      <c r="B31" s="29"/>
      <c r="C31" s="19"/>
      <c r="D31" s="19"/>
      <c r="E31" s="137"/>
      <c r="G31" s="1" t="s">
        <v>97</v>
      </c>
      <c r="H31" s="1">
        <v>2500</v>
      </c>
      <c r="N31"/>
    </row>
    <row r="32" spans="1:14" ht="19.5">
      <c r="A32" s="19"/>
      <c r="B32" s="245" t="s">
        <v>276</v>
      </c>
      <c r="C32" s="3" t="s">
        <v>277</v>
      </c>
      <c r="D32" s="246" t="s">
        <v>275</v>
      </c>
      <c r="E32" s="40"/>
      <c r="N32"/>
    </row>
    <row r="33" spans="1:14" ht="21">
      <c r="A33" t="s">
        <v>278</v>
      </c>
      <c r="B33" s="247">
        <v>43588000</v>
      </c>
      <c r="C33" s="248">
        <v>73500000</v>
      </c>
      <c r="D33" s="249">
        <v>0.59299999999999997</v>
      </c>
      <c r="E33" s="40"/>
      <c r="N33"/>
    </row>
    <row r="34" spans="1:14" ht="21">
      <c r="A34" t="s">
        <v>27</v>
      </c>
      <c r="B34" s="247">
        <v>17674000</v>
      </c>
      <c r="C34" s="248">
        <v>21500000</v>
      </c>
      <c r="D34" s="250" t="s">
        <v>279</v>
      </c>
      <c r="N34"/>
    </row>
    <row r="35" spans="1:14" ht="21">
      <c r="A35" t="s">
        <v>280</v>
      </c>
      <c r="B35" s="251">
        <f>SUM(B33:B34)</f>
        <v>61262000</v>
      </c>
      <c r="C35" s="252">
        <f>SUM(C33:C34)</f>
        <v>95000000</v>
      </c>
      <c r="D35" s="253">
        <v>0.64490000000000003</v>
      </c>
      <c r="N35"/>
    </row>
    <row r="36" spans="1:14">
      <c r="J36" s="40"/>
      <c r="N36"/>
    </row>
    <row r="37" spans="1:14" ht="21">
      <c r="A37" s="244" t="s">
        <v>282</v>
      </c>
      <c r="B37" s="29"/>
      <c r="C37" s="19"/>
      <c r="D37" s="19"/>
      <c r="J37" s="40"/>
      <c r="N37"/>
    </row>
    <row r="38" spans="1:14" ht="19.5">
      <c r="A38" s="47"/>
      <c r="B38" s="245" t="s">
        <v>276</v>
      </c>
      <c r="C38" s="3" t="s">
        <v>277</v>
      </c>
      <c r="D38" s="246" t="s">
        <v>275</v>
      </c>
      <c r="J38" s="40"/>
      <c r="N38"/>
    </row>
    <row r="39" spans="1:14" ht="19.5">
      <c r="A39" s="47" t="s">
        <v>278</v>
      </c>
      <c r="B39" s="254">
        <v>8060000</v>
      </c>
      <c r="C39" s="255">
        <v>12000000</v>
      </c>
      <c r="D39" s="256">
        <v>0.67169999999999996</v>
      </c>
      <c r="J39" s="42"/>
      <c r="N39"/>
    </row>
    <row r="40" spans="1:14" ht="19.5">
      <c r="A40" s="47" t="s">
        <v>27</v>
      </c>
      <c r="B40" s="254">
        <v>52440000</v>
      </c>
      <c r="C40" s="255">
        <v>61000000</v>
      </c>
      <c r="D40" s="257">
        <v>0.86</v>
      </c>
      <c r="J40" s="40"/>
      <c r="N40"/>
    </row>
    <row r="41" spans="1:14" ht="19.5">
      <c r="A41" s="1" t="s">
        <v>75</v>
      </c>
      <c r="B41" s="258">
        <v>18920000</v>
      </c>
      <c r="C41" s="259">
        <v>27000000</v>
      </c>
      <c r="D41" s="256">
        <v>0.70069999999999999</v>
      </c>
      <c r="J41" s="40"/>
      <c r="N41"/>
    </row>
    <row r="42" spans="1:14" ht="19.5">
      <c r="A42" s="47" t="s">
        <v>283</v>
      </c>
      <c r="B42" s="260">
        <f>SUM(B39:B41)</f>
        <v>79420000</v>
      </c>
      <c r="C42" s="261">
        <f>SUM(C39:C41)</f>
        <v>100000000</v>
      </c>
      <c r="D42" s="262">
        <v>0.79420000000000002</v>
      </c>
      <c r="J42" s="40"/>
      <c r="N42"/>
    </row>
    <row r="43" spans="1:14">
      <c r="J43" s="40"/>
      <c r="N43"/>
    </row>
  </sheetData>
  <phoneticPr fontId="3" type="noConversion"/>
  <pageMargins left="0.70866141732283472" right="0.4" top="0.74803149606299213" bottom="0.28999999999999998" header="0.31496062992125984" footer="0.16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opLeftCell="G1" zoomScale="80" zoomScaleNormal="80" workbookViewId="0">
      <selection activeCell="N22" sqref="N22"/>
    </sheetView>
  </sheetViews>
  <sheetFormatPr defaultRowHeight="16.5"/>
  <cols>
    <col min="1" max="1" width="14.5" customWidth="1"/>
    <col min="2" max="2" width="13.625" customWidth="1"/>
    <col min="3" max="3" width="14.875" customWidth="1"/>
    <col min="4" max="4" width="16.25" customWidth="1"/>
    <col min="5" max="5" width="12.625" customWidth="1"/>
    <col min="6" max="6" width="15.875" customWidth="1"/>
    <col min="7" max="8" width="12.5" bestFit="1" customWidth="1"/>
    <col min="9" max="9" width="14.125" customWidth="1"/>
    <col min="10" max="10" width="16.25" bestFit="1" customWidth="1"/>
    <col min="11" max="11" width="24.125" customWidth="1"/>
    <col min="12" max="12" width="12.125" customWidth="1"/>
    <col min="13" max="13" width="16.25" bestFit="1" customWidth="1"/>
    <col min="14" max="14" width="13.25" style="40" bestFit="1" customWidth="1"/>
    <col min="15" max="15" width="21.75" customWidth="1"/>
  </cols>
  <sheetData>
    <row r="1" spans="1:14" ht="21" customHeight="1">
      <c r="A1" s="6" t="s">
        <v>41</v>
      </c>
    </row>
    <row r="2" spans="1:14" s="5" customFormat="1" ht="23.25" customHeight="1">
      <c r="F2" s="4"/>
      <c r="N2" s="41"/>
    </row>
    <row r="3" spans="1:14" s="5" customFormat="1" ht="23.25" customHeight="1">
      <c r="A3" s="7" t="s">
        <v>12</v>
      </c>
      <c r="B3" s="8" t="s">
        <v>1</v>
      </c>
      <c r="C3" s="8" t="s">
        <v>24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11</v>
      </c>
      <c r="I3" s="8" t="s">
        <v>80</v>
      </c>
      <c r="J3" s="9" t="s">
        <v>25</v>
      </c>
      <c r="K3" s="121" t="s">
        <v>130</v>
      </c>
      <c r="L3" s="96" t="s">
        <v>52</v>
      </c>
    </row>
    <row r="4" spans="1:14" s="5" customFormat="1" ht="23.25" customHeight="1">
      <c r="A4" s="12" t="s">
        <v>124</v>
      </c>
      <c r="B4" s="13" t="s">
        <v>125</v>
      </c>
      <c r="C4" s="36">
        <v>1500</v>
      </c>
      <c r="D4" s="36">
        <v>0</v>
      </c>
      <c r="E4" s="36">
        <v>850</v>
      </c>
      <c r="F4" s="36">
        <v>850</v>
      </c>
      <c r="G4" s="36">
        <v>0</v>
      </c>
      <c r="H4" s="36">
        <f>SUM(C4:G4)</f>
        <v>3200</v>
      </c>
      <c r="I4" s="16">
        <v>0</v>
      </c>
      <c r="J4" s="72">
        <v>94800000</v>
      </c>
      <c r="K4" s="93">
        <v>14733</v>
      </c>
      <c r="L4" s="94">
        <v>1000</v>
      </c>
    </row>
    <row r="5" spans="1:14" ht="33.75" customHeight="1">
      <c r="A5" s="6" t="s">
        <v>28</v>
      </c>
      <c r="K5" s="40"/>
      <c r="N5"/>
    </row>
    <row r="6" spans="1:14" s="5" customFormat="1" ht="23.25" customHeight="1">
      <c r="A6" s="7" t="s">
        <v>12</v>
      </c>
      <c r="B6" s="8" t="s">
        <v>1</v>
      </c>
      <c r="C6" s="8" t="s">
        <v>24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11</v>
      </c>
      <c r="I6" s="8" t="s">
        <v>80</v>
      </c>
      <c r="J6" s="9" t="s">
        <v>25</v>
      </c>
      <c r="K6" s="95" t="s">
        <v>134</v>
      </c>
      <c r="L6" s="121" t="s">
        <v>132</v>
      </c>
      <c r="M6" s="96" t="s">
        <v>133</v>
      </c>
    </row>
    <row r="7" spans="1:14" s="5" customFormat="1" ht="23.25" customHeight="1">
      <c r="A7" s="12" t="s">
        <v>124</v>
      </c>
      <c r="B7" s="13" t="s">
        <v>125</v>
      </c>
      <c r="C7" s="36">
        <f>C4+L4/24</f>
        <v>1541.6666666666667</v>
      </c>
      <c r="D7" s="36">
        <v>0</v>
      </c>
      <c r="E7" s="36">
        <v>850</v>
      </c>
      <c r="F7" s="36">
        <v>850</v>
      </c>
      <c r="G7" s="36">
        <v>200</v>
      </c>
      <c r="H7" s="36">
        <f>SUM(C7:G7)</f>
        <v>3441.666666666667</v>
      </c>
      <c r="I7" s="16">
        <f>L4/2</f>
        <v>500</v>
      </c>
      <c r="J7" s="72">
        <v>94800000</v>
      </c>
      <c r="K7" s="93">
        <f>H7*12+I7</f>
        <v>41800</v>
      </c>
      <c r="L7" s="13">
        <f>3*C7</f>
        <v>4625</v>
      </c>
      <c r="M7" s="97">
        <f>SUM(K7:L7)</f>
        <v>46425</v>
      </c>
    </row>
    <row r="9" spans="1:14" s="86" customFormat="1" ht="21">
      <c r="A9" s="87" t="s">
        <v>126</v>
      </c>
      <c r="I9" s="88"/>
      <c r="L9" s="89"/>
      <c r="N9" s="90"/>
    </row>
    <row r="11" spans="1:14" ht="21">
      <c r="A11" t="s">
        <v>76</v>
      </c>
      <c r="B11" s="19"/>
      <c r="C11" s="19"/>
      <c r="M11" s="43"/>
    </row>
    <row r="12" spans="1:14" ht="21">
      <c r="A12" t="s">
        <v>77</v>
      </c>
      <c r="B12" s="19"/>
      <c r="C12" s="19"/>
      <c r="M12" s="43"/>
    </row>
    <row r="13" spans="1:14" ht="21">
      <c r="A13" t="s">
        <v>78</v>
      </c>
      <c r="B13" s="19"/>
      <c r="C13" s="19"/>
      <c r="M13" s="43"/>
    </row>
    <row r="14" spans="1:14" ht="19.5">
      <c r="A14" s="19"/>
      <c r="B14" s="19"/>
      <c r="C14" s="19"/>
      <c r="D14" s="19"/>
      <c r="E14" s="19"/>
      <c r="F14" s="19"/>
      <c r="G14" s="47"/>
      <c r="H14" s="47"/>
      <c r="I14" s="47"/>
      <c r="J14" s="47"/>
      <c r="K14" s="47"/>
      <c r="L14" s="54"/>
      <c r="N14"/>
    </row>
    <row r="15" spans="1:14" s="19" customFormat="1" ht="21">
      <c r="A15" s="46"/>
      <c r="B15" s="50" t="s">
        <v>60</v>
      </c>
      <c r="C15" s="50" t="s">
        <v>61</v>
      </c>
      <c r="D15" s="51" t="s">
        <v>59</v>
      </c>
      <c r="E15" s="47"/>
      <c r="F15" s="78" t="s">
        <v>79</v>
      </c>
      <c r="G15" s="47"/>
      <c r="H15" s="1" t="s">
        <v>96</v>
      </c>
      <c r="I15" s="120">
        <v>1200</v>
      </c>
      <c r="J15" s="47"/>
      <c r="K15" s="107"/>
    </row>
    <row r="16" spans="1:14" s="19" customFormat="1" ht="21">
      <c r="A16" s="37" t="s">
        <v>55</v>
      </c>
      <c r="B16" s="48">
        <v>7193000</v>
      </c>
      <c r="C16" s="48">
        <v>4323000</v>
      </c>
      <c r="D16" s="75">
        <f>(B16+C16)/2</f>
        <v>5758000</v>
      </c>
      <c r="E16" s="78">
        <v>5800000</v>
      </c>
      <c r="F16" s="43">
        <v>0</v>
      </c>
      <c r="G16" s="47"/>
      <c r="H16" s="1" t="s">
        <v>97</v>
      </c>
      <c r="I16" s="120">
        <v>1200</v>
      </c>
      <c r="J16" s="47"/>
      <c r="K16" s="107"/>
    </row>
    <row r="17" spans="1:11" s="19" customFormat="1" ht="21">
      <c r="A17" s="37" t="s">
        <v>56</v>
      </c>
      <c r="B17" s="48">
        <v>42553000</v>
      </c>
      <c r="C17" s="48">
        <v>51370000</v>
      </c>
      <c r="D17" s="75">
        <f>(B17+C17)/2</f>
        <v>46961500</v>
      </c>
      <c r="E17" s="78">
        <v>47000000</v>
      </c>
      <c r="F17" s="45">
        <f>E16+E17</f>
        <v>52800000</v>
      </c>
      <c r="G17" s="47"/>
      <c r="H17" s="47"/>
      <c r="I17" s="47"/>
      <c r="J17" s="47"/>
      <c r="K17" s="107"/>
    </row>
    <row r="18" spans="1:11" s="19" customFormat="1" ht="21">
      <c r="A18" s="5" t="s">
        <v>57</v>
      </c>
      <c r="B18" s="41">
        <v>39122000</v>
      </c>
      <c r="C18" s="41">
        <v>33800000</v>
      </c>
      <c r="D18" s="75">
        <f>(B18+C18)/2</f>
        <v>36461000</v>
      </c>
      <c r="E18" s="78">
        <v>37000000</v>
      </c>
      <c r="F18" s="45">
        <v>37000000</v>
      </c>
      <c r="G18" s="47"/>
      <c r="H18" s="1" t="s">
        <v>98</v>
      </c>
      <c r="I18" s="47">
        <v>480.11</v>
      </c>
      <c r="J18" s="47" t="s">
        <v>88</v>
      </c>
      <c r="K18" s="107"/>
    </row>
    <row r="19" spans="1:11" s="19" customFormat="1" ht="21">
      <c r="A19" s="5" t="s">
        <v>58</v>
      </c>
      <c r="B19" s="41">
        <f>SUM(B16:B18)</f>
        <v>88868000</v>
      </c>
      <c r="C19" s="41">
        <f>SUM(C16:C18)</f>
        <v>89493000</v>
      </c>
      <c r="D19" s="49"/>
      <c r="E19" s="40"/>
      <c r="F19" s="43"/>
      <c r="G19" s="47"/>
      <c r="H19" s="1" t="s">
        <v>99</v>
      </c>
      <c r="I19" s="47">
        <v>241</v>
      </c>
      <c r="J19" s="47" t="s">
        <v>127</v>
      </c>
      <c r="K19" s="47"/>
    </row>
    <row r="20" spans="1:11" s="19" customFormat="1" ht="21">
      <c r="A20" s="40"/>
      <c r="B20"/>
      <c r="C20"/>
      <c r="D20"/>
      <c r="E20" s="40"/>
      <c r="F20" s="43"/>
      <c r="G20" s="108"/>
      <c r="H20" s="47"/>
      <c r="I20" s="105"/>
      <c r="J20" s="47"/>
      <c r="K20" s="47"/>
    </row>
    <row r="21" spans="1:11" s="19" customFormat="1" ht="21">
      <c r="A21" s="1" t="s">
        <v>75</v>
      </c>
      <c r="B21" s="76">
        <v>2903000</v>
      </c>
      <c r="C21" s="76">
        <v>2403000</v>
      </c>
      <c r="D21" s="76">
        <f>(B21+C21)/2</f>
        <v>2653000</v>
      </c>
      <c r="E21" s="40"/>
      <c r="F21" s="79">
        <v>5000000</v>
      </c>
      <c r="G21" s="108"/>
      <c r="H21" s="47" t="s">
        <v>89</v>
      </c>
      <c r="I21" s="47"/>
      <c r="J21" s="47"/>
      <c r="K21" s="47"/>
    </row>
    <row r="22" spans="1:11" s="19" customFormat="1" ht="21">
      <c r="A22"/>
      <c r="B22"/>
      <c r="C22"/>
      <c r="D22"/>
      <c r="E22" s="40"/>
      <c r="F22" s="45">
        <f>SUM(F16:F21)</f>
        <v>94800000</v>
      </c>
      <c r="G22" s="108"/>
      <c r="H22" s="47" t="s">
        <v>90</v>
      </c>
      <c r="I22" s="47"/>
      <c r="J22" s="106"/>
      <c r="K22" s="47"/>
    </row>
    <row r="23" spans="1:11" s="19" customFormat="1" ht="21">
      <c r="A23" s="112"/>
      <c r="B23" s="113"/>
      <c r="C23" s="114"/>
      <c r="D23" s="114"/>
      <c r="G23" s="108"/>
      <c r="H23" s="47"/>
      <c r="I23" s="47"/>
      <c r="J23" s="106"/>
      <c r="K23" s="47"/>
    </row>
    <row r="24" spans="1:11" s="19" customFormat="1" ht="25.5">
      <c r="A24" s="115"/>
      <c r="B24" s="116"/>
      <c r="C24" s="117"/>
      <c r="D24" s="118"/>
      <c r="E24"/>
      <c r="F24"/>
      <c r="G24" s="47"/>
      <c r="H24" s="47" t="s">
        <v>91</v>
      </c>
      <c r="I24" s="47"/>
      <c r="J24" s="106"/>
      <c r="K24" s="47"/>
    </row>
    <row r="25" spans="1:11">
      <c r="A25" s="115"/>
      <c r="B25" s="115"/>
      <c r="C25" s="115"/>
      <c r="D25" s="115"/>
    </row>
  </sheetData>
  <phoneticPr fontId="17" type="noConversion"/>
  <pageMargins left="0.70866141732283472" right="0.37" top="0.74803149606299213" bottom="0.74803149606299213" header="0.31496062992125984" footer="0.31496062992125984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zoomScale="70" zoomScaleNormal="70" workbookViewId="0">
      <selection activeCell="D26" sqref="D26"/>
    </sheetView>
  </sheetViews>
  <sheetFormatPr defaultRowHeight="16.5"/>
  <cols>
    <col min="1" max="1" width="14.5" customWidth="1"/>
    <col min="2" max="2" width="17.75" customWidth="1"/>
    <col min="3" max="3" width="18.625" customWidth="1"/>
    <col min="4" max="4" width="17" customWidth="1"/>
    <col min="5" max="5" width="17.75" customWidth="1"/>
    <col min="6" max="6" width="15" customWidth="1"/>
    <col min="7" max="7" width="12.5" bestFit="1" customWidth="1"/>
    <col min="8" max="8" width="15.875" customWidth="1"/>
    <col min="9" max="9" width="29.25" customWidth="1"/>
    <col min="10" max="10" width="16.125" customWidth="1"/>
    <col min="11" max="11" width="13.625" bestFit="1" customWidth="1"/>
    <col min="12" max="12" width="22.875" customWidth="1"/>
    <col min="13" max="13" width="22" customWidth="1"/>
    <col min="14" max="14" width="24" style="40" customWidth="1"/>
    <col min="15" max="15" width="13.375" bestFit="1" customWidth="1"/>
  </cols>
  <sheetData>
    <row r="1" spans="1:14" ht="21" customHeight="1">
      <c r="A1" s="6" t="s">
        <v>41</v>
      </c>
    </row>
    <row r="2" spans="1:14" s="5" customFormat="1" ht="23.25" customHeight="1">
      <c r="A2" s="5" t="s">
        <v>255</v>
      </c>
      <c r="F2" s="4"/>
      <c r="N2" s="41"/>
    </row>
    <row r="3" spans="1:14" ht="33.75" customHeight="1">
      <c r="A3" s="5" t="s">
        <v>256</v>
      </c>
      <c r="K3" s="40"/>
      <c r="N3"/>
    </row>
    <row r="4" spans="1:14" s="5" customFormat="1" ht="58.5">
      <c r="A4" s="7" t="s">
        <v>12</v>
      </c>
      <c r="B4" s="8" t="s">
        <v>1</v>
      </c>
      <c r="C4" s="8" t="s">
        <v>24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11</v>
      </c>
      <c r="I4" s="8" t="s">
        <v>80</v>
      </c>
      <c r="J4" s="9" t="s">
        <v>25</v>
      </c>
      <c r="K4" s="121"/>
      <c r="L4" s="194" t="s">
        <v>223</v>
      </c>
      <c r="M4" s="194" t="s">
        <v>260</v>
      </c>
      <c r="N4" s="196" t="s">
        <v>222</v>
      </c>
    </row>
    <row r="5" spans="1:14" s="5" customFormat="1" ht="28.5" customHeight="1">
      <c r="A5" s="12" t="s">
        <v>19</v>
      </c>
      <c r="B5" s="13" t="s">
        <v>257</v>
      </c>
      <c r="C5" s="199" ph="1">
        <v>2000</v>
      </c>
      <c r="D5" s="153" ph="1">
        <v>1000</v>
      </c>
      <c r="E5" s="153" ph="1">
        <v>2150</v>
      </c>
      <c r="F5" s="153" ph="1">
        <v>2150</v>
      </c>
      <c r="G5" s="199" ph="1">
        <v>200</v>
      </c>
      <c r="H5" s="222">
        <f>SUM(C5:G5)</f>
        <v>7500</v>
      </c>
      <c r="I5" s="224" ph="1">
        <v>8000</v>
      </c>
      <c r="J5" s="223">
        <v>61000000</v>
      </c>
      <c r="K5" s="93"/>
      <c r="L5" s="93">
        <v>106800</v>
      </c>
      <c r="M5" s="195">
        <v>12061</v>
      </c>
      <c r="N5" s="197">
        <f>L5+M5</f>
        <v>118861</v>
      </c>
    </row>
    <row r="6" spans="1:14" ht="21.75" customHeight="1">
      <c r="N6" s="217" t="s">
        <v>261</v>
      </c>
    </row>
    <row r="7" spans="1:14" s="80" customFormat="1" ht="21">
      <c r="A7" s="81"/>
      <c r="B7" s="85"/>
      <c r="I7" s="82"/>
      <c r="L7" s="83"/>
      <c r="N7" s="84"/>
    </row>
    <row r="8" spans="1:14" s="86" customFormat="1" ht="21">
      <c r="A8" s="87" t="s">
        <v>268</v>
      </c>
      <c r="I8" s="88"/>
      <c r="L8" s="89"/>
      <c r="N8" s="90"/>
    </row>
    <row r="9" spans="1:14" ht="21">
      <c r="J9" s="44"/>
      <c r="N9" s="45"/>
    </row>
    <row r="10" spans="1:14" ht="21">
      <c r="A10" t="s">
        <v>76</v>
      </c>
      <c r="B10" s="19"/>
      <c r="C10" s="19"/>
      <c r="M10" s="43"/>
    </row>
    <row r="11" spans="1:14" ht="21">
      <c r="A11" t="s">
        <v>77</v>
      </c>
      <c r="B11" s="19"/>
      <c r="C11" s="19"/>
      <c r="M11" s="43"/>
    </row>
    <row r="12" spans="1:14" ht="21">
      <c r="A12" t="s">
        <v>78</v>
      </c>
      <c r="B12" s="19"/>
      <c r="C12" s="19"/>
      <c r="M12" s="43"/>
    </row>
    <row r="13" spans="1:14" ht="19.5">
      <c r="A13" s="19"/>
      <c r="B13" s="19"/>
      <c r="C13" s="19"/>
      <c r="D13" s="19"/>
      <c r="E13" s="19"/>
      <c r="F13" s="19"/>
      <c r="H13" s="47" t="s">
        <v>220</v>
      </c>
      <c r="I13" s="47">
        <v>6000</v>
      </c>
      <c r="J13" s="47"/>
      <c r="K13" s="47"/>
      <c r="L13" s="106"/>
      <c r="N13"/>
    </row>
    <row r="14" spans="1:14" s="19" customFormat="1" ht="21">
      <c r="A14" s="46"/>
      <c r="B14" s="50" t="s">
        <v>60</v>
      </c>
      <c r="C14" s="50" t="s">
        <v>61</v>
      </c>
      <c r="E14" s="191" t="s">
        <v>193</v>
      </c>
      <c r="F14" s="191"/>
      <c r="H14" s="1" t="s">
        <v>96</v>
      </c>
      <c r="I14" s="1">
        <v>1400</v>
      </c>
      <c r="J14" s="47"/>
      <c r="K14" s="107"/>
    </row>
    <row r="15" spans="1:14" s="19" customFormat="1" ht="21">
      <c r="A15" s="37" t="s">
        <v>55</v>
      </c>
      <c r="B15" s="48">
        <v>7193000</v>
      </c>
      <c r="C15" s="48">
        <v>4323000</v>
      </c>
      <c r="D15" s="78">
        <v>5000000</v>
      </c>
      <c r="E15" s="44"/>
      <c r="F15" s="44"/>
      <c r="H15" s="1" t="s">
        <v>97</v>
      </c>
      <c r="I15" s="1">
        <v>1400</v>
      </c>
      <c r="J15" s="47"/>
      <c r="K15" s="107"/>
    </row>
    <row r="16" spans="1:14" s="19" customFormat="1" ht="21">
      <c r="A16" s="37" t="s">
        <v>56</v>
      </c>
      <c r="B16" s="48">
        <v>42553000</v>
      </c>
      <c r="C16" s="48">
        <v>51370000</v>
      </c>
      <c r="D16" s="78">
        <v>46000000</v>
      </c>
      <c r="E16" s="49">
        <v>51000000</v>
      </c>
      <c r="F16" s="49"/>
      <c r="H16" s="47"/>
      <c r="I16" s="47"/>
      <c r="J16" s="47"/>
      <c r="K16" s="107"/>
    </row>
    <row r="17" spans="1:14" s="19" customFormat="1" ht="21">
      <c r="A17" s="5" t="s">
        <v>57</v>
      </c>
      <c r="B17" s="41">
        <v>39122000</v>
      </c>
      <c r="C17" s="41">
        <v>33800000</v>
      </c>
      <c r="D17" s="78">
        <v>36000000</v>
      </c>
      <c r="E17" s="49">
        <v>12000000</v>
      </c>
      <c r="F17" s="49"/>
      <c r="H17" s="1" t="s">
        <v>98</v>
      </c>
      <c r="I17" s="47" t="s">
        <v>196</v>
      </c>
      <c r="J17" s="122" t="s">
        <v>199</v>
      </c>
    </row>
    <row r="18" spans="1:14" s="19" customFormat="1" ht="21">
      <c r="A18" s="1" t="s">
        <v>75</v>
      </c>
      <c r="B18" s="76">
        <v>29000000</v>
      </c>
      <c r="C18" s="76">
        <v>24000000</v>
      </c>
      <c r="D18" s="78">
        <v>26500000</v>
      </c>
      <c r="E18" s="136">
        <v>26000000</v>
      </c>
      <c r="F18" s="136"/>
      <c r="H18" s="1" t="s">
        <v>99</v>
      </c>
      <c r="I18" s="47" t="s">
        <v>258</v>
      </c>
      <c r="J18" s="122" t="s">
        <v>259</v>
      </c>
    </row>
    <row r="19" spans="1:14" s="19" customFormat="1" ht="21">
      <c r="A19" s="5" t="s">
        <v>58</v>
      </c>
      <c r="B19" s="41"/>
      <c r="C19" s="41"/>
      <c r="D19" s="78"/>
      <c r="E19" s="136">
        <v>89000000</v>
      </c>
      <c r="F19" s="136"/>
      <c r="G19" s="99"/>
      <c r="H19" s="47"/>
      <c r="I19" s="105"/>
      <c r="J19" s="47"/>
      <c r="K19" s="47"/>
    </row>
    <row r="20" spans="1:14" s="19" customFormat="1" ht="21">
      <c r="A20" s="1"/>
      <c r="B20" s="76"/>
      <c r="C20" s="76"/>
      <c r="D20" s="40"/>
      <c r="E20" s="136"/>
      <c r="F20"/>
      <c r="G20" s="99"/>
      <c r="H20" s="47" t="s">
        <v>100</v>
      </c>
      <c r="I20" s="47"/>
      <c r="J20" s="47"/>
      <c r="K20" s="47"/>
    </row>
    <row r="21" spans="1:14" s="19" customFormat="1" ht="21">
      <c r="A21" s="244" t="s">
        <v>282</v>
      </c>
      <c r="B21" s="29"/>
      <c r="E21" s="137"/>
      <c r="F21"/>
      <c r="G21" s="99"/>
      <c r="H21" s="47" t="s">
        <v>90</v>
      </c>
      <c r="I21" s="47"/>
      <c r="J21" s="106"/>
      <c r="K21" s="47"/>
    </row>
    <row r="22" spans="1:14" s="19" customFormat="1" ht="19.5">
      <c r="A22" s="47"/>
      <c r="B22" s="245" t="s">
        <v>276</v>
      </c>
      <c r="C22" s="3" t="s">
        <v>277</v>
      </c>
      <c r="D22" s="246" t="s">
        <v>275</v>
      </c>
      <c r="H22" s="47"/>
      <c r="I22"/>
      <c r="J22" s="77"/>
    </row>
    <row r="23" spans="1:14" s="19" customFormat="1" ht="19.5">
      <c r="A23" s="47" t="s">
        <v>278</v>
      </c>
      <c r="B23" s="254">
        <v>8060000</v>
      </c>
      <c r="C23" s="255">
        <v>12000000</v>
      </c>
      <c r="D23" s="256">
        <v>0.67169999999999996</v>
      </c>
      <c r="E23"/>
      <c r="F23"/>
      <c r="G23"/>
      <c r="H23" s="47" t="s">
        <v>101</v>
      </c>
      <c r="I23"/>
      <c r="J23" s="77"/>
    </row>
    <row r="24" spans="1:14" ht="21">
      <c r="A24" s="47" t="s">
        <v>27</v>
      </c>
      <c r="B24" s="254">
        <v>52440000</v>
      </c>
      <c r="C24" s="255">
        <v>61000000</v>
      </c>
      <c r="D24" s="257">
        <v>0.86</v>
      </c>
      <c r="I24" s="44"/>
      <c r="M24" s="40"/>
      <c r="N24"/>
    </row>
    <row r="25" spans="1:14" ht="21">
      <c r="A25" s="1" t="s">
        <v>75</v>
      </c>
      <c r="B25" s="258">
        <v>18920000</v>
      </c>
      <c r="C25" s="259">
        <v>27000000</v>
      </c>
      <c r="D25" s="256">
        <v>0.70069999999999999</v>
      </c>
      <c r="H25" s="5"/>
      <c r="J25" s="44"/>
    </row>
    <row r="26" spans="1:14" ht="19.5">
      <c r="A26" s="47" t="s">
        <v>283</v>
      </c>
      <c r="B26" s="260">
        <f>SUM(B23:B25)</f>
        <v>79420000</v>
      </c>
      <c r="C26" s="261">
        <f>SUM(C23:C25)</f>
        <v>100000000</v>
      </c>
      <c r="D26" s="262">
        <v>0.79420000000000002</v>
      </c>
    </row>
  </sheetData>
  <phoneticPr fontId="17" type="noConversion"/>
  <pageMargins left="0.51" right="0.27" top="0.47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44"/>
  <sheetViews>
    <sheetView topLeftCell="A7" zoomScale="60" zoomScaleNormal="60" workbookViewId="0">
      <selection activeCell="G48" sqref="G48"/>
    </sheetView>
  </sheetViews>
  <sheetFormatPr defaultRowHeight="26.25" customHeight="1"/>
  <cols>
    <col min="1" max="1" width="21.625" style="122" bestFit="1" customWidth="1"/>
    <col min="2" max="2" width="17.625" style="147" customWidth="1"/>
    <col min="3" max="3" width="13" style="147" customWidth="1"/>
    <col min="4" max="4" width="13.5" style="147" bestFit="1" customWidth="1"/>
    <col min="5" max="5" width="13.5" style="122" bestFit="1" customWidth="1"/>
    <col min="6" max="6" width="13.25" style="122" customWidth="1"/>
    <col min="7" max="7" width="12.375" style="122" customWidth="1"/>
    <col min="8" max="8" width="10.125" style="122" customWidth="1"/>
    <col min="9" max="9" width="14.375" style="122" customWidth="1"/>
    <col min="10" max="10" width="19.625" style="122" customWidth="1"/>
    <col min="11" max="11" width="15.25" style="122" customWidth="1"/>
    <col min="12" max="12" width="14.375" style="122" bestFit="1" customWidth="1"/>
    <col min="13" max="13" width="25" style="122" customWidth="1"/>
    <col min="14" max="14" width="25.25" style="122" customWidth="1"/>
    <col min="15" max="15" width="25.875" style="122" customWidth="1"/>
    <col min="16" max="16" width="19.5" style="134" customWidth="1"/>
    <col min="17" max="17" width="23.25" style="150" customWidth="1"/>
    <col min="18" max="18" width="22" style="150" customWidth="1"/>
    <col min="19" max="19" width="12" style="150" bestFit="1" customWidth="1"/>
    <col min="20" max="20" width="9" style="150"/>
    <col min="21" max="16384" width="9" style="122"/>
  </cols>
  <sheetData>
    <row r="1" spans="1:30" ht="26.25" customHeight="1">
      <c r="F1" s="209" t="s">
        <v>157</v>
      </c>
    </row>
    <row r="2" spans="1:30" ht="26.25" customHeight="1">
      <c r="A2" s="208" t="s">
        <v>227</v>
      </c>
      <c r="F2" s="147"/>
    </row>
    <row r="3" spans="1:30" s="5" customFormat="1" ht="67.5" customHeight="1">
      <c r="A3" s="165" t="s">
        <v>139</v>
      </c>
      <c r="B3" s="8" t="s">
        <v>12</v>
      </c>
      <c r="C3" s="8" t="s">
        <v>1</v>
      </c>
      <c r="D3" s="8" t="s">
        <v>24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11</v>
      </c>
      <c r="J3" s="8" t="s">
        <v>80</v>
      </c>
      <c r="K3" s="9" t="s">
        <v>25</v>
      </c>
      <c r="L3" s="121" t="s">
        <v>52</v>
      </c>
      <c r="M3" s="194" t="s">
        <v>215</v>
      </c>
      <c r="N3" s="194" t="s">
        <v>236</v>
      </c>
      <c r="O3" s="194" t="s">
        <v>216</v>
      </c>
      <c r="P3" s="210" t="s">
        <v>136</v>
      </c>
    </row>
    <row r="4" spans="1:30" ht="35.25" customHeight="1">
      <c r="A4" s="148" t="s">
        <v>140</v>
      </c>
      <c r="B4" s="200" t="s">
        <v>228</v>
      </c>
      <c r="C4" s="200" t="s">
        <v>229</v>
      </c>
      <c r="D4" s="201">
        <v>10600</v>
      </c>
      <c r="E4" s="202">
        <v>5000</v>
      </c>
      <c r="F4" s="201">
        <v>5000</v>
      </c>
      <c r="G4" s="202">
        <v>5000</v>
      </c>
      <c r="H4" s="202">
        <v>0</v>
      </c>
      <c r="I4" s="202">
        <v>25600</v>
      </c>
      <c r="J4" s="202"/>
      <c r="K4" s="202"/>
      <c r="L4" s="202">
        <v>182570</v>
      </c>
      <c r="M4" s="202">
        <v>494600</v>
      </c>
      <c r="N4" s="202" t="s">
        <v>237</v>
      </c>
      <c r="O4" s="202">
        <v>530768</v>
      </c>
      <c r="P4" s="138">
        <f>O4*5</f>
        <v>2653840</v>
      </c>
    </row>
    <row r="5" spans="1:30" ht="35.25" customHeight="1">
      <c r="A5" s="162" t="s">
        <v>160</v>
      </c>
      <c r="B5" s="200" t="s">
        <v>230</v>
      </c>
      <c r="C5" s="200" t="s">
        <v>111</v>
      </c>
      <c r="D5" s="201">
        <v>2000</v>
      </c>
      <c r="E5" s="202">
        <v>2500</v>
      </c>
      <c r="F5" s="201">
        <v>3250</v>
      </c>
      <c r="G5" s="202">
        <v>3250</v>
      </c>
      <c r="H5" s="202">
        <v>0</v>
      </c>
      <c r="I5" s="202">
        <v>11000</v>
      </c>
      <c r="J5" s="202"/>
      <c r="K5" s="202"/>
      <c r="L5" s="202">
        <v>44000</v>
      </c>
      <c r="M5" s="202">
        <v>170000</v>
      </c>
      <c r="N5" s="202" t="s">
        <v>238</v>
      </c>
      <c r="O5" s="202">
        <v>187101</v>
      </c>
      <c r="P5" s="138">
        <f t="shared" ref="P5:P9" si="0">O5*5</f>
        <v>935505</v>
      </c>
    </row>
    <row r="6" spans="1:30" ht="35.25" customHeight="1">
      <c r="A6" s="148" t="s">
        <v>141</v>
      </c>
      <c r="B6" s="200" t="s">
        <v>231</v>
      </c>
      <c r="C6" s="200" t="s">
        <v>112</v>
      </c>
      <c r="D6" s="201">
        <v>2000</v>
      </c>
      <c r="E6" s="202">
        <v>0</v>
      </c>
      <c r="F6" s="201">
        <v>2000</v>
      </c>
      <c r="G6" s="202">
        <v>2000</v>
      </c>
      <c r="H6" s="202">
        <v>0</v>
      </c>
      <c r="I6" s="202">
        <v>6000</v>
      </c>
      <c r="J6" s="202"/>
      <c r="K6" s="202"/>
      <c r="L6" s="202">
        <v>27000</v>
      </c>
      <c r="M6" s="202">
        <v>93000</v>
      </c>
      <c r="N6" s="202" t="s">
        <v>239</v>
      </c>
      <c r="O6" s="202">
        <v>141888</v>
      </c>
      <c r="P6" s="138">
        <f t="shared" si="0"/>
        <v>709440</v>
      </c>
    </row>
    <row r="7" spans="1:30" ht="35.25" customHeight="1">
      <c r="A7" s="148" t="s">
        <v>161</v>
      </c>
      <c r="B7" s="200" t="s">
        <v>232</v>
      </c>
      <c r="C7" s="200" t="s">
        <v>110</v>
      </c>
      <c r="D7" s="201">
        <v>2000</v>
      </c>
      <c r="E7" s="202">
        <v>1000</v>
      </c>
      <c r="F7" s="201">
        <v>3250</v>
      </c>
      <c r="G7" s="202">
        <v>3250</v>
      </c>
      <c r="H7" s="202"/>
      <c r="I7" s="202">
        <v>9500</v>
      </c>
      <c r="J7" s="202"/>
      <c r="K7" s="202"/>
      <c r="L7" s="202">
        <v>12400</v>
      </c>
      <c r="M7" s="202">
        <v>139860</v>
      </c>
      <c r="N7" s="202" t="s">
        <v>240</v>
      </c>
      <c r="O7" s="202">
        <v>155281.32</v>
      </c>
      <c r="P7" s="138">
        <f t="shared" si="0"/>
        <v>776406.60000000009</v>
      </c>
    </row>
    <row r="8" spans="1:30" ht="35.25" customHeight="1">
      <c r="A8" s="162" t="s">
        <v>162</v>
      </c>
      <c r="B8" s="200" t="s">
        <v>113</v>
      </c>
      <c r="C8" s="200" t="s">
        <v>114</v>
      </c>
      <c r="D8" s="201">
        <v>2000</v>
      </c>
      <c r="E8" s="202">
        <v>0</v>
      </c>
      <c r="F8" s="201">
        <v>2750</v>
      </c>
      <c r="G8" s="202">
        <v>2750</v>
      </c>
      <c r="H8" s="202">
        <v>0</v>
      </c>
      <c r="I8" s="202">
        <v>7500</v>
      </c>
      <c r="J8" s="202"/>
      <c r="K8" s="202"/>
      <c r="L8" s="202">
        <v>8373</v>
      </c>
      <c r="M8" s="202">
        <v>66000</v>
      </c>
      <c r="N8" s="202" t="s">
        <v>241</v>
      </c>
      <c r="O8" s="202">
        <v>79069</v>
      </c>
      <c r="P8" s="138">
        <f t="shared" si="0"/>
        <v>395345</v>
      </c>
    </row>
    <row r="9" spans="1:30" ht="35.25" customHeight="1">
      <c r="A9" s="149" t="s">
        <v>163</v>
      </c>
      <c r="B9" s="154" t="s">
        <v>113</v>
      </c>
      <c r="C9" s="154" t="s">
        <v>233</v>
      </c>
      <c r="D9" s="203">
        <v>2000</v>
      </c>
      <c r="E9" s="204">
        <v>0</v>
      </c>
      <c r="F9" s="203">
        <v>2000</v>
      </c>
      <c r="G9" s="204">
        <v>2000</v>
      </c>
      <c r="H9" s="204">
        <v>0</v>
      </c>
      <c r="I9" s="204">
        <v>6000</v>
      </c>
      <c r="J9" s="204"/>
      <c r="K9" s="204"/>
      <c r="L9" s="204">
        <v>8373</v>
      </c>
      <c r="M9" s="204">
        <v>80373</v>
      </c>
      <c r="N9" s="204" t="s">
        <v>242</v>
      </c>
      <c r="O9" s="204">
        <v>92434</v>
      </c>
      <c r="P9" s="139">
        <f t="shared" si="0"/>
        <v>462170</v>
      </c>
    </row>
    <row r="10" spans="1:30" ht="26.25" customHeight="1">
      <c r="F10" s="147"/>
    </row>
    <row r="11" spans="1:30" ht="26.25" customHeight="1">
      <c r="F11" s="147"/>
    </row>
    <row r="12" spans="1:30" ht="26.25" customHeight="1">
      <c r="F12" s="147"/>
    </row>
    <row r="13" spans="1:30" ht="26.25" customHeight="1">
      <c r="F13" s="147"/>
    </row>
    <row r="14" spans="1:30" ht="33.75" customHeight="1">
      <c r="A14" s="208" t="s">
        <v>235</v>
      </c>
      <c r="F14" s="147"/>
    </row>
    <row r="15" spans="1:30" s="172" customFormat="1" ht="69.75" customHeight="1">
      <c r="A15" s="165" t="s">
        <v>139</v>
      </c>
      <c r="B15" s="8" t="s">
        <v>12</v>
      </c>
      <c r="C15" s="8" t="s">
        <v>1</v>
      </c>
      <c r="D15" s="8" t="s">
        <v>24</v>
      </c>
      <c r="E15" s="8" t="s">
        <v>6</v>
      </c>
      <c r="F15" s="8" t="s">
        <v>7</v>
      </c>
      <c r="G15" s="8" t="s">
        <v>8</v>
      </c>
      <c r="H15" s="8" t="s">
        <v>9</v>
      </c>
      <c r="I15" s="8" t="s">
        <v>11</v>
      </c>
      <c r="J15" s="8" t="s">
        <v>80</v>
      </c>
      <c r="K15" s="9" t="s">
        <v>25</v>
      </c>
      <c r="L15" s="121"/>
      <c r="M15" s="194" t="s">
        <v>223</v>
      </c>
      <c r="N15" s="194" t="s">
        <v>236</v>
      </c>
      <c r="O15" s="194" t="s">
        <v>222</v>
      </c>
      <c r="P15" s="210" t="s">
        <v>136</v>
      </c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</row>
    <row r="16" spans="1:30" ht="32.25" customHeight="1">
      <c r="A16" s="148" t="s">
        <v>140</v>
      </c>
      <c r="B16" s="200" t="s">
        <v>228</v>
      </c>
      <c r="C16" s="144" t="s">
        <v>229</v>
      </c>
      <c r="D16" s="144">
        <v>16000</v>
      </c>
      <c r="E16" s="186">
        <v>10000</v>
      </c>
      <c r="F16" s="186">
        <v>5000</v>
      </c>
      <c r="G16" s="186">
        <v>5000</v>
      </c>
      <c r="H16" s="186">
        <v>200</v>
      </c>
      <c r="I16" s="186">
        <v>36200</v>
      </c>
      <c r="J16" s="187">
        <v>91285</v>
      </c>
      <c r="K16" s="187">
        <v>195000000</v>
      </c>
      <c r="L16" s="186"/>
      <c r="M16" s="188">
        <v>578685</v>
      </c>
      <c r="N16" s="202" t="s">
        <v>237</v>
      </c>
      <c r="O16" s="192">
        <v>614853</v>
      </c>
      <c r="P16" s="138">
        <f>O16*5</f>
        <v>3074265</v>
      </c>
      <c r="R16" s="151"/>
    </row>
    <row r="17" spans="1:16" ht="32.25" customHeight="1">
      <c r="A17" s="162" t="s">
        <v>160</v>
      </c>
      <c r="B17" s="205" t="s">
        <v>231</v>
      </c>
      <c r="C17" s="144" t="s">
        <v>111</v>
      </c>
      <c r="D17" s="144">
        <v>3800</v>
      </c>
      <c r="E17" s="123">
        <v>3000</v>
      </c>
      <c r="F17" s="123">
        <v>3250</v>
      </c>
      <c r="G17" s="123">
        <v>3250</v>
      </c>
      <c r="H17" s="123">
        <v>200</v>
      </c>
      <c r="I17" s="123">
        <v>13500</v>
      </c>
      <c r="J17" s="123">
        <v>56105</v>
      </c>
      <c r="K17" s="123">
        <v>100000000</v>
      </c>
      <c r="L17" s="123"/>
      <c r="M17" s="123">
        <v>233105</v>
      </c>
      <c r="N17" s="202" t="s">
        <v>238</v>
      </c>
      <c r="O17" s="173">
        <v>250206</v>
      </c>
      <c r="P17" s="138">
        <f t="shared" ref="P17:P21" si="1">O17*5</f>
        <v>1251030</v>
      </c>
    </row>
    <row r="18" spans="1:16" ht="32.25" customHeight="1">
      <c r="A18" s="148" t="s">
        <v>141</v>
      </c>
      <c r="B18" s="200" t="s">
        <v>234</v>
      </c>
      <c r="C18" s="144" t="s">
        <v>112</v>
      </c>
      <c r="D18" s="144">
        <v>3000</v>
      </c>
      <c r="E18" s="123">
        <v>3000</v>
      </c>
      <c r="F18" s="123">
        <v>1750</v>
      </c>
      <c r="G18" s="123">
        <v>1750</v>
      </c>
      <c r="H18" s="123">
        <v>200</v>
      </c>
      <c r="I18" s="123">
        <v>9700</v>
      </c>
      <c r="J18" s="123">
        <v>13500</v>
      </c>
      <c r="K18" s="123">
        <v>27000000</v>
      </c>
      <c r="L18" s="123"/>
      <c r="M18" s="123">
        <v>142500</v>
      </c>
      <c r="N18" s="202" t="s">
        <v>239</v>
      </c>
      <c r="O18" s="173">
        <v>191388</v>
      </c>
      <c r="P18" s="138">
        <f t="shared" si="1"/>
        <v>956940</v>
      </c>
    </row>
    <row r="19" spans="1:16" ht="32.25" customHeight="1">
      <c r="A19" s="148" t="s">
        <v>161</v>
      </c>
      <c r="B19" s="200" t="s">
        <v>230</v>
      </c>
      <c r="C19" s="144" t="s">
        <v>110</v>
      </c>
      <c r="D19" s="144">
        <v>2500</v>
      </c>
      <c r="E19" s="123">
        <v>3000</v>
      </c>
      <c r="F19" s="123">
        <v>2900</v>
      </c>
      <c r="G19" s="123">
        <v>2900</v>
      </c>
      <c r="H19" s="123">
        <v>200</v>
      </c>
      <c r="I19" s="123">
        <v>11500</v>
      </c>
      <c r="J19" s="123">
        <v>25000</v>
      </c>
      <c r="K19" s="123">
        <v>100000000</v>
      </c>
      <c r="L19" s="123"/>
      <c r="M19" s="123">
        <v>174100</v>
      </c>
      <c r="N19" s="202" t="s">
        <v>240</v>
      </c>
      <c r="O19" s="173">
        <v>189521</v>
      </c>
      <c r="P19" s="138">
        <f t="shared" si="1"/>
        <v>947605</v>
      </c>
    </row>
    <row r="20" spans="1:16" ht="32.25" customHeight="1">
      <c r="A20" s="162" t="s">
        <v>162</v>
      </c>
      <c r="B20" s="205" t="s">
        <v>113</v>
      </c>
      <c r="C20" s="144" t="s">
        <v>114</v>
      </c>
      <c r="D20" s="144">
        <v>2300</v>
      </c>
      <c r="E20" s="123">
        <v>1000</v>
      </c>
      <c r="F20" s="123">
        <v>2600</v>
      </c>
      <c r="G20" s="123">
        <v>2600</v>
      </c>
      <c r="H20" s="123">
        <v>200</v>
      </c>
      <c r="I20" s="123">
        <v>8700</v>
      </c>
      <c r="J20" s="123">
        <v>13965</v>
      </c>
      <c r="K20" s="123">
        <v>61000000</v>
      </c>
      <c r="L20" s="123"/>
      <c r="M20" s="123">
        <v>128065</v>
      </c>
      <c r="N20" s="202" t="s">
        <v>241</v>
      </c>
      <c r="O20" s="173">
        <v>125853</v>
      </c>
      <c r="P20" s="138">
        <f t="shared" si="1"/>
        <v>629265</v>
      </c>
    </row>
    <row r="21" spans="1:16" ht="32.25" customHeight="1">
      <c r="A21" s="148" t="s">
        <v>163</v>
      </c>
      <c r="B21" s="200" t="s">
        <v>113</v>
      </c>
      <c r="C21" s="144" t="s">
        <v>233</v>
      </c>
      <c r="D21" s="144">
        <v>2300</v>
      </c>
      <c r="E21" s="123">
        <v>1000</v>
      </c>
      <c r="F21" s="123">
        <v>2000</v>
      </c>
      <c r="G21" s="123">
        <v>2000</v>
      </c>
      <c r="H21" s="123">
        <v>200</v>
      </c>
      <c r="I21" s="123">
        <v>7500</v>
      </c>
      <c r="J21" s="123">
        <v>4186.5</v>
      </c>
      <c r="K21" s="123">
        <v>12000000</v>
      </c>
      <c r="L21" s="123"/>
      <c r="M21" s="123">
        <v>103887</v>
      </c>
      <c r="N21" s="202" t="s">
        <v>242</v>
      </c>
      <c r="O21" s="173">
        <v>115948</v>
      </c>
      <c r="P21" s="138">
        <f t="shared" si="1"/>
        <v>579740</v>
      </c>
    </row>
    <row r="22" spans="1:16" ht="26.25" hidden="1" customHeight="1">
      <c r="A22" s="225"/>
      <c r="B22" s="200"/>
      <c r="C22" s="163" t="s">
        <v>164</v>
      </c>
      <c r="D22" s="163" t="s">
        <v>178</v>
      </c>
      <c r="E22" s="140">
        <v>3000</v>
      </c>
      <c r="F22" s="140">
        <v>1000</v>
      </c>
      <c r="G22" s="140">
        <v>1150</v>
      </c>
      <c r="H22" s="140">
        <v>1150</v>
      </c>
      <c r="I22" s="140">
        <v>200</v>
      </c>
      <c r="J22" s="140">
        <f t="shared" ref="J22:J34" si="2">SUM(E22:I22)</f>
        <v>6500</v>
      </c>
      <c r="K22" s="140"/>
      <c r="L22" s="141"/>
      <c r="M22" s="140">
        <f t="shared" ref="M22:M34" si="3">J22*12+K22</f>
        <v>78000</v>
      </c>
      <c r="N22" s="140">
        <f t="shared" ref="N22:N32" si="4">E22*3</f>
        <v>9000</v>
      </c>
      <c r="O22" s="174">
        <f t="shared" ref="O22:O34" si="5">M22+N22</f>
        <v>87000</v>
      </c>
      <c r="P22" s="138">
        <f t="shared" ref="P22:P34" si="6">O22*5</f>
        <v>435000</v>
      </c>
    </row>
    <row r="23" spans="1:16" ht="26.25" hidden="1" customHeight="1">
      <c r="A23" s="225"/>
      <c r="B23" s="200"/>
      <c r="C23" s="145" t="s">
        <v>143</v>
      </c>
      <c r="D23" s="163" t="s">
        <v>179</v>
      </c>
      <c r="E23" s="140">
        <v>2500</v>
      </c>
      <c r="F23" s="140"/>
      <c r="G23" s="140">
        <v>1050</v>
      </c>
      <c r="H23" s="140">
        <v>1050</v>
      </c>
      <c r="I23" s="140">
        <v>200</v>
      </c>
      <c r="J23" s="140">
        <f t="shared" si="2"/>
        <v>4800</v>
      </c>
      <c r="K23" s="140"/>
      <c r="L23" s="141"/>
      <c r="M23" s="140">
        <f t="shared" si="3"/>
        <v>57600</v>
      </c>
      <c r="N23" s="140">
        <f t="shared" si="4"/>
        <v>7500</v>
      </c>
      <c r="O23" s="174">
        <f t="shared" si="5"/>
        <v>65100</v>
      </c>
      <c r="P23" s="138">
        <f t="shared" si="6"/>
        <v>325500</v>
      </c>
    </row>
    <row r="24" spans="1:16" ht="26.25" hidden="1" customHeight="1">
      <c r="A24" s="225"/>
      <c r="B24" s="200"/>
      <c r="C24" s="145" t="s">
        <v>143</v>
      </c>
      <c r="D24" s="163" t="s">
        <v>180</v>
      </c>
      <c r="E24" s="140">
        <v>2000</v>
      </c>
      <c r="F24" s="140"/>
      <c r="G24" s="140">
        <v>900</v>
      </c>
      <c r="H24" s="140">
        <v>900</v>
      </c>
      <c r="I24" s="140">
        <v>200</v>
      </c>
      <c r="J24" s="140">
        <f t="shared" si="2"/>
        <v>4000</v>
      </c>
      <c r="K24" s="140"/>
      <c r="L24" s="141"/>
      <c r="M24" s="140">
        <f t="shared" si="3"/>
        <v>48000</v>
      </c>
      <c r="N24" s="140">
        <f t="shared" si="4"/>
        <v>6000</v>
      </c>
      <c r="O24" s="174">
        <f t="shared" si="5"/>
        <v>54000</v>
      </c>
      <c r="P24" s="138">
        <f t="shared" si="6"/>
        <v>270000</v>
      </c>
    </row>
    <row r="25" spans="1:16" ht="26.25" hidden="1" customHeight="1">
      <c r="A25" s="225"/>
      <c r="B25" s="200"/>
      <c r="C25" s="145" t="s">
        <v>144</v>
      </c>
      <c r="D25" s="163" t="s">
        <v>181</v>
      </c>
      <c r="E25" s="140">
        <v>3000</v>
      </c>
      <c r="F25" s="140">
        <v>1000</v>
      </c>
      <c r="G25" s="140">
        <v>1100</v>
      </c>
      <c r="H25" s="140">
        <v>1100</v>
      </c>
      <c r="I25" s="140">
        <v>200</v>
      </c>
      <c r="J25" s="140">
        <f t="shared" si="2"/>
        <v>6400</v>
      </c>
      <c r="K25" s="140"/>
      <c r="L25" s="141"/>
      <c r="M25" s="140">
        <f t="shared" si="3"/>
        <v>76800</v>
      </c>
      <c r="N25" s="140">
        <f t="shared" si="4"/>
        <v>9000</v>
      </c>
      <c r="O25" s="174">
        <f t="shared" si="5"/>
        <v>85800</v>
      </c>
      <c r="P25" s="138">
        <f t="shared" si="6"/>
        <v>429000</v>
      </c>
    </row>
    <row r="26" spans="1:16" ht="26.25" hidden="1" customHeight="1">
      <c r="A26" s="225"/>
      <c r="B26" s="200"/>
      <c r="C26" s="145" t="s">
        <v>145</v>
      </c>
      <c r="D26" s="163" t="s">
        <v>182</v>
      </c>
      <c r="E26" s="140">
        <v>2500</v>
      </c>
      <c r="F26" s="140"/>
      <c r="G26" s="140">
        <v>900</v>
      </c>
      <c r="H26" s="140">
        <v>900</v>
      </c>
      <c r="I26" s="140">
        <v>200</v>
      </c>
      <c r="J26" s="140">
        <f t="shared" si="2"/>
        <v>4500</v>
      </c>
      <c r="K26" s="140"/>
      <c r="L26" s="141"/>
      <c r="M26" s="140">
        <f t="shared" si="3"/>
        <v>54000</v>
      </c>
      <c r="N26" s="140">
        <f t="shared" si="4"/>
        <v>7500</v>
      </c>
      <c r="O26" s="174">
        <f t="shared" si="5"/>
        <v>61500</v>
      </c>
      <c r="P26" s="138">
        <f t="shared" si="6"/>
        <v>307500</v>
      </c>
    </row>
    <row r="27" spans="1:16" ht="26.25" hidden="1" customHeight="1">
      <c r="A27" s="225"/>
      <c r="B27" s="200"/>
      <c r="C27" s="145" t="s">
        <v>146</v>
      </c>
      <c r="D27" s="163" t="s">
        <v>175</v>
      </c>
      <c r="E27" s="140">
        <v>2000</v>
      </c>
      <c r="F27" s="140"/>
      <c r="G27" s="140">
        <v>900</v>
      </c>
      <c r="H27" s="140">
        <v>900</v>
      </c>
      <c r="I27" s="140">
        <v>200</v>
      </c>
      <c r="J27" s="140">
        <f t="shared" si="2"/>
        <v>4000</v>
      </c>
      <c r="K27" s="140"/>
      <c r="L27" s="141"/>
      <c r="M27" s="140">
        <f t="shared" si="3"/>
        <v>48000</v>
      </c>
      <c r="N27" s="140">
        <f t="shared" si="4"/>
        <v>6000</v>
      </c>
      <c r="O27" s="174">
        <f t="shared" si="5"/>
        <v>54000</v>
      </c>
      <c r="P27" s="138">
        <f t="shared" si="6"/>
        <v>270000</v>
      </c>
    </row>
    <row r="28" spans="1:16" ht="26.25" hidden="1" customHeight="1">
      <c r="A28" s="225"/>
      <c r="B28" s="200"/>
      <c r="C28" s="145" t="s">
        <v>176</v>
      </c>
      <c r="D28" s="163" t="s">
        <v>183</v>
      </c>
      <c r="E28" s="140">
        <v>1500</v>
      </c>
      <c r="F28" s="140"/>
      <c r="G28" s="140">
        <v>850</v>
      </c>
      <c r="H28" s="140">
        <v>850</v>
      </c>
      <c r="I28" s="140">
        <v>200</v>
      </c>
      <c r="J28" s="140">
        <f t="shared" ref="J28" si="7">SUM(E28:I28)</f>
        <v>3400</v>
      </c>
      <c r="K28" s="140"/>
      <c r="L28" s="141"/>
      <c r="M28" s="140">
        <f t="shared" si="3"/>
        <v>40800</v>
      </c>
      <c r="N28" s="140">
        <f t="shared" si="4"/>
        <v>4500</v>
      </c>
      <c r="O28" s="174">
        <f t="shared" si="5"/>
        <v>45300</v>
      </c>
      <c r="P28" s="138">
        <f t="shared" si="6"/>
        <v>226500</v>
      </c>
    </row>
    <row r="29" spans="1:16" ht="26.25" hidden="1" customHeight="1">
      <c r="A29" s="225"/>
      <c r="B29" s="200"/>
      <c r="C29" s="145" t="s">
        <v>147</v>
      </c>
      <c r="D29" s="163" t="s">
        <v>184</v>
      </c>
      <c r="E29" s="140">
        <v>1800</v>
      </c>
      <c r="F29" s="140">
        <v>500</v>
      </c>
      <c r="G29" s="140">
        <v>650</v>
      </c>
      <c r="H29" s="140">
        <v>650</v>
      </c>
      <c r="I29" s="140">
        <v>200</v>
      </c>
      <c r="J29" s="140">
        <f t="shared" si="2"/>
        <v>3800</v>
      </c>
      <c r="K29" s="140"/>
      <c r="L29" s="141"/>
      <c r="M29" s="140">
        <f t="shared" si="3"/>
        <v>45600</v>
      </c>
      <c r="N29" s="140">
        <f t="shared" si="4"/>
        <v>5400</v>
      </c>
      <c r="O29" s="174">
        <f t="shared" si="5"/>
        <v>51000</v>
      </c>
      <c r="P29" s="138">
        <f t="shared" si="6"/>
        <v>255000</v>
      </c>
    </row>
    <row r="30" spans="1:16" ht="26.25" hidden="1" customHeight="1">
      <c r="A30" s="225"/>
      <c r="B30" s="200"/>
      <c r="C30" s="145" t="s">
        <v>148</v>
      </c>
      <c r="D30" s="163" t="s">
        <v>185</v>
      </c>
      <c r="E30" s="140">
        <v>1500</v>
      </c>
      <c r="F30" s="140"/>
      <c r="G30" s="140">
        <v>700</v>
      </c>
      <c r="H30" s="140">
        <v>700</v>
      </c>
      <c r="I30" s="140">
        <v>200</v>
      </c>
      <c r="J30" s="140">
        <f>SUM(E30:I30)</f>
        <v>3100</v>
      </c>
      <c r="K30" s="140"/>
      <c r="L30" s="141"/>
      <c r="M30" s="140">
        <f>J30*12+K30</f>
        <v>37200</v>
      </c>
      <c r="N30" s="140">
        <f>E30*3</f>
        <v>4500</v>
      </c>
      <c r="O30" s="174">
        <f>M30+N30</f>
        <v>41700</v>
      </c>
      <c r="P30" s="138">
        <f t="shared" si="6"/>
        <v>208500</v>
      </c>
    </row>
    <row r="31" spans="1:16" ht="26.25" hidden="1" customHeight="1">
      <c r="A31" s="225"/>
      <c r="B31" s="200"/>
      <c r="C31" s="145" t="s">
        <v>148</v>
      </c>
      <c r="D31" s="163" t="s">
        <v>186</v>
      </c>
      <c r="E31" s="140">
        <v>1500</v>
      </c>
      <c r="F31" s="140"/>
      <c r="G31" s="140">
        <v>700</v>
      </c>
      <c r="H31" s="140">
        <v>700</v>
      </c>
      <c r="I31" s="140">
        <v>200</v>
      </c>
      <c r="J31" s="140">
        <f>SUM(E31:I31)</f>
        <v>3100</v>
      </c>
      <c r="K31" s="140"/>
      <c r="L31" s="141"/>
      <c r="M31" s="140">
        <f>J31*12+K31</f>
        <v>37200</v>
      </c>
      <c r="N31" s="140">
        <f>E31*3</f>
        <v>4500</v>
      </c>
      <c r="O31" s="174">
        <f>M31+N31</f>
        <v>41700</v>
      </c>
      <c r="P31" s="138">
        <f t="shared" si="6"/>
        <v>208500</v>
      </c>
    </row>
    <row r="32" spans="1:16" ht="26.25" hidden="1" customHeight="1">
      <c r="A32" s="225"/>
      <c r="B32" s="200"/>
      <c r="C32" s="145" t="s">
        <v>149</v>
      </c>
      <c r="D32" s="163" t="s">
        <v>187</v>
      </c>
      <c r="E32" s="140">
        <v>1500</v>
      </c>
      <c r="F32" s="140"/>
      <c r="G32" s="140">
        <v>700</v>
      </c>
      <c r="H32" s="140">
        <v>700</v>
      </c>
      <c r="I32" s="140">
        <v>200</v>
      </c>
      <c r="J32" s="140">
        <f t="shared" si="2"/>
        <v>3100</v>
      </c>
      <c r="K32" s="140"/>
      <c r="L32" s="141"/>
      <c r="M32" s="140">
        <f t="shared" si="3"/>
        <v>37200</v>
      </c>
      <c r="N32" s="140">
        <f t="shared" si="4"/>
        <v>4500</v>
      </c>
      <c r="O32" s="174">
        <f t="shared" si="5"/>
        <v>41700</v>
      </c>
      <c r="P32" s="138">
        <f t="shared" si="6"/>
        <v>208500</v>
      </c>
    </row>
    <row r="33" spans="1:19" ht="26.25" hidden="1" customHeight="1">
      <c r="A33" s="225"/>
      <c r="B33" s="200"/>
      <c r="C33" s="145" t="s">
        <v>150</v>
      </c>
      <c r="D33" s="163" t="s">
        <v>188</v>
      </c>
      <c r="E33" s="140">
        <v>1500</v>
      </c>
      <c r="F33" s="140"/>
      <c r="G33" s="140">
        <v>800</v>
      </c>
      <c r="H33" s="140">
        <v>800</v>
      </c>
      <c r="I33" s="140">
        <v>200</v>
      </c>
      <c r="J33" s="140">
        <f>SUM(E33:I33)</f>
        <v>3300</v>
      </c>
      <c r="K33" s="140"/>
      <c r="L33" s="141"/>
      <c r="M33" s="140">
        <f>J33*12+K33</f>
        <v>39600</v>
      </c>
      <c r="N33" s="140">
        <f>E33*3</f>
        <v>4500</v>
      </c>
      <c r="O33" s="174">
        <f>M33+N33</f>
        <v>44100</v>
      </c>
      <c r="P33" s="138">
        <f t="shared" si="6"/>
        <v>220500</v>
      </c>
    </row>
    <row r="34" spans="1:19" ht="26.25" hidden="1" customHeight="1">
      <c r="A34" s="225"/>
      <c r="B34" s="200"/>
      <c r="C34" s="145" t="s">
        <v>151</v>
      </c>
      <c r="D34" s="163" t="s">
        <v>189</v>
      </c>
      <c r="E34" s="140">
        <v>1500</v>
      </c>
      <c r="F34" s="140"/>
      <c r="G34" s="140">
        <v>200</v>
      </c>
      <c r="H34" s="140">
        <v>200</v>
      </c>
      <c r="I34" s="140">
        <v>200</v>
      </c>
      <c r="J34" s="140">
        <f t="shared" si="2"/>
        <v>2100</v>
      </c>
      <c r="K34" s="140"/>
      <c r="L34" s="141"/>
      <c r="M34" s="140">
        <f t="shared" si="3"/>
        <v>25200</v>
      </c>
      <c r="N34" s="140">
        <f>E34*2</f>
        <v>3000</v>
      </c>
      <c r="O34" s="174">
        <f t="shared" si="5"/>
        <v>28200</v>
      </c>
      <c r="P34" s="138">
        <f t="shared" si="6"/>
        <v>141000</v>
      </c>
    </row>
    <row r="35" spans="1:19" ht="26.25" hidden="1" customHeight="1">
      <c r="A35" s="225"/>
      <c r="B35" s="200"/>
      <c r="C35" s="145"/>
      <c r="D35" s="145"/>
      <c r="E35" s="140"/>
      <c r="F35" s="140"/>
      <c r="G35" s="140"/>
      <c r="H35" s="140"/>
      <c r="I35" s="140"/>
      <c r="J35" s="140"/>
      <c r="K35" s="140" t="s">
        <v>158</v>
      </c>
      <c r="L35" s="141" t="e">
        <f>#REF!</f>
        <v>#REF!</v>
      </c>
      <c r="M35" s="226"/>
      <c r="N35" s="226"/>
      <c r="O35" s="227"/>
      <c r="P35" s="228"/>
    </row>
    <row r="36" spans="1:19" ht="26.25" hidden="1" customHeight="1">
      <c r="A36" s="225"/>
      <c r="B36" s="200"/>
      <c r="C36" s="145"/>
      <c r="D36" s="145"/>
      <c r="E36" s="140"/>
      <c r="F36" s="140"/>
      <c r="G36" s="140"/>
      <c r="H36" s="140"/>
      <c r="I36" s="140"/>
      <c r="J36" s="140"/>
      <c r="K36" s="140"/>
      <c r="L36" s="141"/>
      <c r="M36" s="226"/>
      <c r="N36" s="226"/>
      <c r="O36" s="229"/>
      <c r="P36" s="228"/>
    </row>
    <row r="37" spans="1:19" ht="26.25" hidden="1" customHeight="1">
      <c r="A37" s="225"/>
      <c r="B37" s="200" t="s">
        <v>142</v>
      </c>
      <c r="C37" s="144" t="s">
        <v>167</v>
      </c>
      <c r="D37" s="144" t="s">
        <v>153</v>
      </c>
      <c r="E37" s="173">
        <v>8037</v>
      </c>
      <c r="F37" s="173">
        <v>6000</v>
      </c>
      <c r="G37" s="173">
        <v>1070</v>
      </c>
      <c r="H37" s="173">
        <v>1070</v>
      </c>
      <c r="I37" s="173">
        <v>200</v>
      </c>
      <c r="J37" s="173">
        <f>SUM(E37:I37)</f>
        <v>16377</v>
      </c>
      <c r="K37" s="173">
        <v>35000</v>
      </c>
      <c r="L37" s="173">
        <v>100000000</v>
      </c>
      <c r="M37" s="173">
        <f>J37*12+K37</f>
        <v>231524</v>
      </c>
      <c r="N37" s="173">
        <f>3*E37</f>
        <v>24111</v>
      </c>
      <c r="O37" s="173" t="s">
        <v>168</v>
      </c>
      <c r="P37" s="138">
        <v>1278175</v>
      </c>
      <c r="R37" s="151"/>
      <c r="S37" s="152"/>
    </row>
    <row r="38" spans="1:19" ht="26.25" hidden="1" customHeight="1">
      <c r="A38" s="225"/>
      <c r="B38" s="230"/>
      <c r="C38" s="200" t="s">
        <v>154</v>
      </c>
      <c r="D38" s="200" t="s">
        <v>153</v>
      </c>
      <c r="E38" s="231">
        <v>25574</v>
      </c>
      <c r="F38" s="231">
        <v>0</v>
      </c>
      <c r="G38" s="231">
        <v>28653</v>
      </c>
      <c r="H38" s="231">
        <v>28653</v>
      </c>
      <c r="I38" s="231">
        <v>0</v>
      </c>
      <c r="J38" s="231">
        <v>81878</v>
      </c>
      <c r="K38" s="231">
        <v>0</v>
      </c>
      <c r="L38" s="231"/>
      <c r="M38" s="231">
        <v>982536</v>
      </c>
      <c r="N38" s="231">
        <v>73716</v>
      </c>
      <c r="O38" s="123"/>
      <c r="P38" s="138">
        <v>1056252</v>
      </c>
    </row>
    <row r="39" spans="1:19" ht="26.25" hidden="1" customHeight="1">
      <c r="A39" s="225"/>
      <c r="B39" s="200"/>
      <c r="C39" s="200"/>
      <c r="D39" s="200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3" t="s">
        <v>155</v>
      </c>
    </row>
    <row r="40" spans="1:19" ht="26.25" hidden="1" customHeight="1">
      <c r="A40" s="225"/>
      <c r="B40" s="200"/>
      <c r="C40" s="200"/>
      <c r="D40" s="200"/>
      <c r="E40" s="234"/>
      <c r="F40" s="232" t="s">
        <v>166</v>
      </c>
      <c r="G40" s="232"/>
      <c r="H40" s="232"/>
      <c r="I40" s="232"/>
      <c r="J40" s="232"/>
      <c r="K40" s="232"/>
      <c r="L40" s="232"/>
      <c r="M40" s="232"/>
      <c r="N40" s="232"/>
      <c r="O40" s="232"/>
      <c r="P40" s="235"/>
    </row>
    <row r="41" spans="1:19" ht="26.25" hidden="1" customHeight="1">
      <c r="A41" s="225"/>
      <c r="B41" s="200"/>
      <c r="C41" s="200"/>
      <c r="D41" s="200"/>
      <c r="E41" s="236"/>
      <c r="F41" s="232" t="s">
        <v>169</v>
      </c>
      <c r="G41" s="232"/>
      <c r="H41" s="232"/>
      <c r="I41" s="232"/>
      <c r="J41" s="232"/>
      <c r="K41" s="232"/>
      <c r="L41" s="232"/>
      <c r="M41" s="232"/>
      <c r="N41" s="232"/>
      <c r="O41" s="232" t="s">
        <v>156</v>
      </c>
      <c r="P41" s="235"/>
    </row>
    <row r="42" spans="1:19" ht="32.25" customHeight="1">
      <c r="A42" s="237" t="s">
        <v>262</v>
      </c>
      <c r="B42" s="238" t="s">
        <v>113</v>
      </c>
      <c r="C42" s="206" t="s">
        <v>263</v>
      </c>
      <c r="D42" s="206">
        <v>2000</v>
      </c>
      <c r="E42" s="155">
        <v>1000</v>
      </c>
      <c r="F42" s="155">
        <v>2150</v>
      </c>
      <c r="G42" s="155">
        <v>2150</v>
      </c>
      <c r="H42" s="155">
        <v>200</v>
      </c>
      <c r="I42" s="155">
        <v>7500</v>
      </c>
      <c r="J42" s="155">
        <v>8000</v>
      </c>
      <c r="K42" s="155">
        <v>61000000</v>
      </c>
      <c r="L42" s="155"/>
      <c r="M42" s="155">
        <v>106800</v>
      </c>
      <c r="N42" s="204" t="s">
        <v>264</v>
      </c>
      <c r="O42" s="207">
        <v>118861</v>
      </c>
      <c r="P42" s="139">
        <f t="shared" ref="P42" si="8">O42*5</f>
        <v>594305</v>
      </c>
    </row>
    <row r="43" spans="1:19" ht="26.25" customHeight="1">
      <c r="I43" s="122" t="s">
        <v>192</v>
      </c>
      <c r="K43" s="198">
        <v>100000000</v>
      </c>
    </row>
    <row r="44" spans="1:19" ht="26.25" customHeight="1">
      <c r="N44" s="122" t="s">
        <v>265</v>
      </c>
    </row>
  </sheetData>
  <phoneticPr fontId="3" type="noConversion"/>
  <pageMargins left="0.24" right="0.17" top="0.49" bottom="0.74803149606299213" header="0.24" footer="0.31496062992125984"/>
  <pageSetup paperSize="9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zoomScale="80" zoomScaleNormal="80" workbookViewId="0">
      <selection activeCell="K32" sqref="K32"/>
    </sheetView>
  </sheetViews>
  <sheetFormatPr defaultRowHeight="26.25" customHeight="1"/>
  <cols>
    <col min="1" max="1" width="17.625" style="147" customWidth="1"/>
    <col min="2" max="2" width="13" style="147" customWidth="1"/>
    <col min="3" max="3" width="9" style="147" customWidth="1"/>
    <col min="4" max="4" width="10.875" style="122" customWidth="1"/>
    <col min="5" max="5" width="10.125" style="122" customWidth="1"/>
    <col min="6" max="6" width="9.75" style="122" customWidth="1"/>
    <col min="7" max="7" width="10.125" style="122" customWidth="1"/>
    <col min="8" max="8" width="9" style="122"/>
    <col min="9" max="9" width="11.5" style="122" customWidth="1"/>
    <col min="10" max="10" width="11.875" style="122" customWidth="1"/>
    <col min="11" max="11" width="14.25" style="122" bestFit="1" customWidth="1"/>
    <col min="12" max="12" width="18" style="122" customWidth="1"/>
    <col min="13" max="13" width="10.375" style="122" customWidth="1"/>
    <col min="14" max="14" width="16.625" style="122" customWidth="1"/>
    <col min="15" max="15" width="12" style="134" bestFit="1" customWidth="1"/>
    <col min="16" max="16" width="3.875" style="150" customWidth="1"/>
    <col min="17" max="17" width="22" style="150" customWidth="1"/>
    <col min="18" max="18" width="12" style="150" bestFit="1" customWidth="1"/>
    <col min="19" max="19" width="9" style="150"/>
    <col min="20" max="16384" width="9" style="122"/>
  </cols>
  <sheetData>
    <row r="1" spans="1:29" ht="26.25" customHeight="1">
      <c r="E1" s="147" t="s">
        <v>157</v>
      </c>
    </row>
    <row r="2" spans="1:29" s="172" customFormat="1" ht="26.25" customHeight="1">
      <c r="A2" s="165" t="s">
        <v>139</v>
      </c>
      <c r="B2" s="166" t="s">
        <v>102</v>
      </c>
      <c r="C2" s="166" t="s">
        <v>1</v>
      </c>
      <c r="D2" s="164" t="s">
        <v>103</v>
      </c>
      <c r="E2" s="164" t="s">
        <v>104</v>
      </c>
      <c r="F2" s="164" t="s">
        <v>105</v>
      </c>
      <c r="G2" s="164" t="s">
        <v>106</v>
      </c>
      <c r="H2" s="164" t="s">
        <v>107</v>
      </c>
      <c r="I2" s="164" t="s">
        <v>108</v>
      </c>
      <c r="J2" s="164" t="s">
        <v>137</v>
      </c>
      <c r="K2" s="164" t="s">
        <v>109</v>
      </c>
      <c r="L2" s="167" t="s">
        <v>134</v>
      </c>
      <c r="M2" s="168" t="s">
        <v>131</v>
      </c>
      <c r="N2" s="169" t="s">
        <v>165</v>
      </c>
      <c r="O2" s="170" t="s">
        <v>136</v>
      </c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</row>
    <row r="3" spans="1:29" ht="26.25" customHeight="1">
      <c r="A3" s="148" t="s">
        <v>140</v>
      </c>
      <c r="B3" s="144" t="s">
        <v>135</v>
      </c>
      <c r="C3" s="144" t="s">
        <v>174</v>
      </c>
      <c r="D3" s="186">
        <v>16000</v>
      </c>
      <c r="E3" s="186">
        <v>10000</v>
      </c>
      <c r="F3" s="186">
        <v>5000</v>
      </c>
      <c r="G3" s="186">
        <v>5000</v>
      </c>
      <c r="H3" s="186">
        <v>200</v>
      </c>
      <c r="I3" s="187">
        <v>36200</v>
      </c>
      <c r="J3" s="187">
        <v>91285</v>
      </c>
      <c r="K3" s="186">
        <v>195000000</v>
      </c>
      <c r="L3" s="188">
        <v>525685</v>
      </c>
      <c r="M3" s="188">
        <v>48000</v>
      </c>
      <c r="N3" s="192">
        <v>573685</v>
      </c>
      <c r="O3" s="138">
        <f>N3*5</f>
        <v>2868425</v>
      </c>
      <c r="Q3" s="151"/>
    </row>
    <row r="4" spans="1:29" ht="26.25" customHeight="1">
      <c r="A4" s="162" t="s">
        <v>273</v>
      </c>
      <c r="B4" s="144" t="s">
        <v>190</v>
      </c>
      <c r="C4" s="144" t="s">
        <v>111</v>
      </c>
      <c r="D4" s="123">
        <v>3800</v>
      </c>
      <c r="E4" s="123">
        <v>3000</v>
      </c>
      <c r="F4" s="123">
        <v>3250</v>
      </c>
      <c r="G4" s="123">
        <v>3250</v>
      </c>
      <c r="H4" s="123">
        <v>200</v>
      </c>
      <c r="I4" s="123">
        <v>13500</v>
      </c>
      <c r="J4" s="123">
        <v>56105</v>
      </c>
      <c r="K4" s="123">
        <v>100000000</v>
      </c>
      <c r="L4" s="123">
        <v>218105</v>
      </c>
      <c r="M4" s="123">
        <v>11400</v>
      </c>
      <c r="N4" s="173">
        <v>229505</v>
      </c>
      <c r="O4" s="138">
        <f>N4*5</f>
        <v>1147525</v>
      </c>
    </row>
    <row r="5" spans="1:29" ht="26.25" customHeight="1">
      <c r="A5" s="148" t="s">
        <v>141</v>
      </c>
      <c r="B5" s="144" t="s">
        <v>159</v>
      </c>
      <c r="C5" s="144" t="s">
        <v>112</v>
      </c>
      <c r="D5" s="123">
        <v>3000</v>
      </c>
      <c r="E5" s="123">
        <v>3000</v>
      </c>
      <c r="F5" s="123">
        <v>1750</v>
      </c>
      <c r="G5" s="123">
        <v>1750</v>
      </c>
      <c r="H5" s="123">
        <v>200</v>
      </c>
      <c r="I5" s="123">
        <v>9700</v>
      </c>
      <c r="J5" s="123">
        <v>13500</v>
      </c>
      <c r="K5" s="123">
        <v>27000000</v>
      </c>
      <c r="L5" s="123">
        <v>129900</v>
      </c>
      <c r="M5" s="123">
        <v>9000</v>
      </c>
      <c r="N5" s="173">
        <v>138900</v>
      </c>
      <c r="O5" s="138">
        <f t="shared" ref="O5:O21" si="0">N5*5</f>
        <v>694500</v>
      </c>
    </row>
    <row r="6" spans="1:29" ht="26.25" customHeight="1">
      <c r="A6" s="148" t="s">
        <v>161</v>
      </c>
      <c r="B6" s="144" t="s">
        <v>191</v>
      </c>
      <c r="C6" s="144" t="s">
        <v>110</v>
      </c>
      <c r="D6" s="123">
        <v>2500</v>
      </c>
      <c r="E6" s="123">
        <v>3000</v>
      </c>
      <c r="F6" s="123">
        <v>2900</v>
      </c>
      <c r="G6" s="123">
        <v>2900</v>
      </c>
      <c r="H6" s="123">
        <v>200</v>
      </c>
      <c r="I6" s="123">
        <v>11500</v>
      </c>
      <c r="J6" s="123">
        <v>25000</v>
      </c>
      <c r="K6" s="123">
        <v>100000000</v>
      </c>
      <c r="L6" s="123">
        <v>163000</v>
      </c>
      <c r="M6" s="123">
        <v>7500</v>
      </c>
      <c r="N6" s="173">
        <v>170500</v>
      </c>
      <c r="O6" s="138">
        <f t="shared" si="0"/>
        <v>852500</v>
      </c>
    </row>
    <row r="7" spans="1:29" ht="26.25" customHeight="1">
      <c r="A7" s="162" t="s">
        <v>162</v>
      </c>
      <c r="B7" s="144" t="s">
        <v>113</v>
      </c>
      <c r="C7" s="144" t="s">
        <v>114</v>
      </c>
      <c r="D7" s="123">
        <v>2300</v>
      </c>
      <c r="E7" s="123">
        <v>1000</v>
      </c>
      <c r="F7" s="123">
        <v>2600</v>
      </c>
      <c r="G7" s="123">
        <v>2600</v>
      </c>
      <c r="H7" s="123">
        <v>200</v>
      </c>
      <c r="I7" s="123">
        <v>8700</v>
      </c>
      <c r="J7" s="123">
        <v>13965</v>
      </c>
      <c r="K7" s="123">
        <v>61000000</v>
      </c>
      <c r="L7" s="123">
        <v>118953</v>
      </c>
      <c r="M7" s="123">
        <v>6900</v>
      </c>
      <c r="N7" s="173">
        <v>125853</v>
      </c>
      <c r="O7" s="138">
        <f t="shared" si="0"/>
        <v>629265</v>
      </c>
    </row>
    <row r="8" spans="1:29" ht="26.25" customHeight="1">
      <c r="A8" s="148" t="s">
        <v>163</v>
      </c>
      <c r="B8" s="144" t="s">
        <v>113</v>
      </c>
      <c r="C8" s="144" t="s">
        <v>177</v>
      </c>
      <c r="D8" s="123">
        <v>2300</v>
      </c>
      <c r="E8" s="123">
        <v>1000</v>
      </c>
      <c r="F8" s="123">
        <v>2000</v>
      </c>
      <c r="G8" s="123">
        <v>2000</v>
      </c>
      <c r="H8" s="123">
        <v>200</v>
      </c>
      <c r="I8" s="123">
        <v>7500</v>
      </c>
      <c r="J8" s="123">
        <v>4186.5</v>
      </c>
      <c r="K8" s="123">
        <v>12000000</v>
      </c>
      <c r="L8" s="123">
        <v>94186.5</v>
      </c>
      <c r="M8" s="123">
        <v>6900</v>
      </c>
      <c r="N8" s="173">
        <v>101086.5</v>
      </c>
      <c r="O8" s="138">
        <f t="shared" si="0"/>
        <v>505432.5</v>
      </c>
    </row>
    <row r="9" spans="1:29" ht="26.25" hidden="1" customHeight="1">
      <c r="A9" s="148"/>
      <c r="B9" s="163" t="s">
        <v>164</v>
      </c>
      <c r="C9" s="163" t="s">
        <v>178</v>
      </c>
      <c r="D9" s="140">
        <v>3000</v>
      </c>
      <c r="E9" s="140">
        <v>1000</v>
      </c>
      <c r="F9" s="140">
        <v>1150</v>
      </c>
      <c r="G9" s="140">
        <v>1150</v>
      </c>
      <c r="H9" s="140">
        <v>200</v>
      </c>
      <c r="I9" s="140">
        <f t="shared" ref="I9:I21" si="1">SUM(D9:H9)</f>
        <v>6500</v>
      </c>
      <c r="J9" s="140"/>
      <c r="K9" s="141"/>
      <c r="L9" s="140">
        <f t="shared" ref="L9:L21" si="2">I9*12+J9</f>
        <v>78000</v>
      </c>
      <c r="M9" s="140">
        <f t="shared" ref="M9:M19" si="3">D9*3</f>
        <v>9000</v>
      </c>
      <c r="N9" s="174">
        <f t="shared" ref="N9:N21" si="4">L9+M9</f>
        <v>87000</v>
      </c>
      <c r="O9" s="138">
        <f t="shared" si="0"/>
        <v>435000</v>
      </c>
    </row>
    <row r="10" spans="1:29" ht="26.25" hidden="1" customHeight="1">
      <c r="A10" s="148"/>
      <c r="B10" s="145" t="s">
        <v>143</v>
      </c>
      <c r="C10" s="163" t="s">
        <v>179</v>
      </c>
      <c r="D10" s="140">
        <v>2500</v>
      </c>
      <c r="E10" s="140"/>
      <c r="F10" s="140">
        <v>1050</v>
      </c>
      <c r="G10" s="140">
        <v>1050</v>
      </c>
      <c r="H10" s="140">
        <v>200</v>
      </c>
      <c r="I10" s="140">
        <f t="shared" si="1"/>
        <v>4800</v>
      </c>
      <c r="J10" s="140"/>
      <c r="K10" s="141"/>
      <c r="L10" s="140">
        <f t="shared" si="2"/>
        <v>57600</v>
      </c>
      <c r="M10" s="140">
        <f t="shared" si="3"/>
        <v>7500</v>
      </c>
      <c r="N10" s="174">
        <f t="shared" si="4"/>
        <v>65100</v>
      </c>
      <c r="O10" s="138">
        <f t="shared" si="0"/>
        <v>325500</v>
      </c>
    </row>
    <row r="11" spans="1:29" ht="26.25" hidden="1" customHeight="1">
      <c r="A11" s="148"/>
      <c r="B11" s="145" t="s">
        <v>143</v>
      </c>
      <c r="C11" s="163" t="s">
        <v>180</v>
      </c>
      <c r="D11" s="140">
        <v>2000</v>
      </c>
      <c r="E11" s="140"/>
      <c r="F11" s="140">
        <v>900</v>
      </c>
      <c r="G11" s="140">
        <v>900</v>
      </c>
      <c r="H11" s="140">
        <v>200</v>
      </c>
      <c r="I11" s="140">
        <f t="shared" si="1"/>
        <v>4000</v>
      </c>
      <c r="J11" s="140"/>
      <c r="K11" s="141"/>
      <c r="L11" s="140">
        <f t="shared" si="2"/>
        <v>48000</v>
      </c>
      <c r="M11" s="140">
        <f t="shared" si="3"/>
        <v>6000</v>
      </c>
      <c r="N11" s="174">
        <f t="shared" si="4"/>
        <v>54000</v>
      </c>
      <c r="O11" s="138">
        <f t="shared" si="0"/>
        <v>270000</v>
      </c>
    </row>
    <row r="12" spans="1:29" ht="26.25" hidden="1" customHeight="1">
      <c r="A12" s="148"/>
      <c r="B12" s="145" t="s">
        <v>144</v>
      </c>
      <c r="C12" s="163" t="s">
        <v>181</v>
      </c>
      <c r="D12" s="140">
        <v>3000</v>
      </c>
      <c r="E12" s="140">
        <v>1000</v>
      </c>
      <c r="F12" s="140">
        <v>1100</v>
      </c>
      <c r="G12" s="140">
        <v>1100</v>
      </c>
      <c r="H12" s="140">
        <v>200</v>
      </c>
      <c r="I12" s="140">
        <f t="shared" si="1"/>
        <v>6400</v>
      </c>
      <c r="J12" s="140"/>
      <c r="K12" s="141"/>
      <c r="L12" s="140">
        <f t="shared" si="2"/>
        <v>76800</v>
      </c>
      <c r="M12" s="140">
        <f t="shared" si="3"/>
        <v>9000</v>
      </c>
      <c r="N12" s="174">
        <f t="shared" si="4"/>
        <v>85800</v>
      </c>
      <c r="O12" s="138">
        <f t="shared" si="0"/>
        <v>429000</v>
      </c>
    </row>
    <row r="13" spans="1:29" ht="26.25" hidden="1" customHeight="1">
      <c r="A13" s="148"/>
      <c r="B13" s="145" t="s">
        <v>145</v>
      </c>
      <c r="C13" s="163" t="s">
        <v>182</v>
      </c>
      <c r="D13" s="140">
        <v>2500</v>
      </c>
      <c r="E13" s="140"/>
      <c r="F13" s="140">
        <v>900</v>
      </c>
      <c r="G13" s="140">
        <v>900</v>
      </c>
      <c r="H13" s="140">
        <v>200</v>
      </c>
      <c r="I13" s="140">
        <f t="shared" si="1"/>
        <v>4500</v>
      </c>
      <c r="J13" s="140"/>
      <c r="K13" s="141"/>
      <c r="L13" s="140">
        <f t="shared" si="2"/>
        <v>54000</v>
      </c>
      <c r="M13" s="140">
        <f t="shared" si="3"/>
        <v>7500</v>
      </c>
      <c r="N13" s="174">
        <f t="shared" si="4"/>
        <v>61500</v>
      </c>
      <c r="O13" s="138">
        <f t="shared" si="0"/>
        <v>307500</v>
      </c>
    </row>
    <row r="14" spans="1:29" ht="26.25" hidden="1" customHeight="1">
      <c r="A14" s="148"/>
      <c r="B14" s="145" t="s">
        <v>146</v>
      </c>
      <c r="C14" s="163" t="s">
        <v>175</v>
      </c>
      <c r="D14" s="140">
        <v>2000</v>
      </c>
      <c r="E14" s="140"/>
      <c r="F14" s="140">
        <v>900</v>
      </c>
      <c r="G14" s="140">
        <v>900</v>
      </c>
      <c r="H14" s="140">
        <v>200</v>
      </c>
      <c r="I14" s="140">
        <f t="shared" si="1"/>
        <v>4000</v>
      </c>
      <c r="J14" s="140"/>
      <c r="K14" s="141"/>
      <c r="L14" s="140">
        <f t="shared" si="2"/>
        <v>48000</v>
      </c>
      <c r="M14" s="140">
        <f t="shared" si="3"/>
        <v>6000</v>
      </c>
      <c r="N14" s="174">
        <f t="shared" si="4"/>
        <v>54000</v>
      </c>
      <c r="O14" s="138">
        <f t="shared" si="0"/>
        <v>270000</v>
      </c>
    </row>
    <row r="15" spans="1:29" ht="26.25" hidden="1" customHeight="1">
      <c r="A15" s="148"/>
      <c r="B15" s="145" t="s">
        <v>176</v>
      </c>
      <c r="C15" s="163" t="s">
        <v>183</v>
      </c>
      <c r="D15" s="140">
        <v>1500</v>
      </c>
      <c r="E15" s="140"/>
      <c r="F15" s="140">
        <v>850</v>
      </c>
      <c r="G15" s="140">
        <v>850</v>
      </c>
      <c r="H15" s="140">
        <v>200</v>
      </c>
      <c r="I15" s="140">
        <f t="shared" ref="I15" si="5">SUM(D15:H15)</f>
        <v>3400</v>
      </c>
      <c r="J15" s="140"/>
      <c r="K15" s="141"/>
      <c r="L15" s="140">
        <f t="shared" ref="L15" si="6">I15*12+J15</f>
        <v>40800</v>
      </c>
      <c r="M15" s="140">
        <f t="shared" ref="M15" si="7">D15*3</f>
        <v>4500</v>
      </c>
      <c r="N15" s="174">
        <f t="shared" ref="N15" si="8">L15+M15</f>
        <v>45300</v>
      </c>
      <c r="O15" s="138">
        <f t="shared" si="0"/>
        <v>226500</v>
      </c>
    </row>
    <row r="16" spans="1:29" ht="26.25" hidden="1" customHeight="1">
      <c r="A16" s="148"/>
      <c r="B16" s="145" t="s">
        <v>147</v>
      </c>
      <c r="C16" s="163" t="s">
        <v>184</v>
      </c>
      <c r="D16" s="140">
        <v>1800</v>
      </c>
      <c r="E16" s="140">
        <v>500</v>
      </c>
      <c r="F16" s="140">
        <v>650</v>
      </c>
      <c r="G16" s="140">
        <v>650</v>
      </c>
      <c r="H16" s="140">
        <v>200</v>
      </c>
      <c r="I16" s="140">
        <f t="shared" si="1"/>
        <v>3800</v>
      </c>
      <c r="J16" s="140"/>
      <c r="K16" s="141"/>
      <c r="L16" s="140">
        <f t="shared" si="2"/>
        <v>45600</v>
      </c>
      <c r="M16" s="140">
        <f t="shared" si="3"/>
        <v>5400</v>
      </c>
      <c r="N16" s="174">
        <f t="shared" si="4"/>
        <v>51000</v>
      </c>
      <c r="O16" s="138">
        <f t="shared" si="0"/>
        <v>255000</v>
      </c>
    </row>
    <row r="17" spans="1:18" ht="26.25" hidden="1" customHeight="1">
      <c r="A17" s="148"/>
      <c r="B17" s="145" t="s">
        <v>148</v>
      </c>
      <c r="C17" s="163" t="s">
        <v>185</v>
      </c>
      <c r="D17" s="140">
        <v>1500</v>
      </c>
      <c r="E17" s="140"/>
      <c r="F17" s="140">
        <v>700</v>
      </c>
      <c r="G17" s="140">
        <v>700</v>
      </c>
      <c r="H17" s="140">
        <v>200</v>
      </c>
      <c r="I17" s="140">
        <f>SUM(D17:H17)</f>
        <v>3100</v>
      </c>
      <c r="J17" s="140"/>
      <c r="K17" s="141"/>
      <c r="L17" s="140">
        <f>I17*12+J17</f>
        <v>37200</v>
      </c>
      <c r="M17" s="140">
        <f>D17*3</f>
        <v>4500</v>
      </c>
      <c r="N17" s="174">
        <f>L17+M17</f>
        <v>41700</v>
      </c>
      <c r="O17" s="138">
        <f t="shared" si="0"/>
        <v>208500</v>
      </c>
    </row>
    <row r="18" spans="1:18" ht="26.25" hidden="1" customHeight="1">
      <c r="A18" s="148"/>
      <c r="B18" s="145" t="s">
        <v>148</v>
      </c>
      <c r="C18" s="163" t="s">
        <v>186</v>
      </c>
      <c r="D18" s="140">
        <v>1500</v>
      </c>
      <c r="E18" s="140"/>
      <c r="F18" s="140">
        <v>700</v>
      </c>
      <c r="G18" s="140">
        <v>700</v>
      </c>
      <c r="H18" s="140">
        <v>200</v>
      </c>
      <c r="I18" s="140">
        <f>SUM(D18:H18)</f>
        <v>3100</v>
      </c>
      <c r="J18" s="140"/>
      <c r="K18" s="141"/>
      <c r="L18" s="140">
        <f>I18*12+J18</f>
        <v>37200</v>
      </c>
      <c r="M18" s="140">
        <f>D18*3</f>
        <v>4500</v>
      </c>
      <c r="N18" s="174">
        <f>L18+M18</f>
        <v>41700</v>
      </c>
      <c r="O18" s="138">
        <f t="shared" si="0"/>
        <v>208500</v>
      </c>
    </row>
    <row r="19" spans="1:18" ht="26.25" hidden="1" customHeight="1">
      <c r="A19" s="148"/>
      <c r="B19" s="145" t="s">
        <v>149</v>
      </c>
      <c r="C19" s="163" t="s">
        <v>187</v>
      </c>
      <c r="D19" s="140">
        <v>1500</v>
      </c>
      <c r="E19" s="140"/>
      <c r="F19" s="140">
        <v>700</v>
      </c>
      <c r="G19" s="140">
        <v>700</v>
      </c>
      <c r="H19" s="140">
        <v>200</v>
      </c>
      <c r="I19" s="140">
        <f t="shared" si="1"/>
        <v>3100</v>
      </c>
      <c r="J19" s="140"/>
      <c r="K19" s="141"/>
      <c r="L19" s="140">
        <f t="shared" si="2"/>
        <v>37200</v>
      </c>
      <c r="M19" s="140">
        <f t="shared" si="3"/>
        <v>4500</v>
      </c>
      <c r="N19" s="174">
        <f t="shared" si="4"/>
        <v>41700</v>
      </c>
      <c r="O19" s="138">
        <f t="shared" si="0"/>
        <v>208500</v>
      </c>
    </row>
    <row r="20" spans="1:18" ht="26.25" hidden="1" customHeight="1">
      <c r="A20" s="148"/>
      <c r="B20" s="145" t="s">
        <v>150</v>
      </c>
      <c r="C20" s="163" t="s">
        <v>188</v>
      </c>
      <c r="D20" s="140">
        <v>1500</v>
      </c>
      <c r="E20" s="140"/>
      <c r="F20" s="140">
        <v>800</v>
      </c>
      <c r="G20" s="140">
        <v>800</v>
      </c>
      <c r="H20" s="140">
        <v>200</v>
      </c>
      <c r="I20" s="140">
        <f>SUM(D20:H20)</f>
        <v>3300</v>
      </c>
      <c r="J20" s="140"/>
      <c r="K20" s="141"/>
      <c r="L20" s="140">
        <f>I20*12+J20</f>
        <v>39600</v>
      </c>
      <c r="M20" s="140">
        <f>D20*3</f>
        <v>4500</v>
      </c>
      <c r="N20" s="174">
        <f>L20+M20</f>
        <v>44100</v>
      </c>
      <c r="O20" s="138">
        <f t="shared" si="0"/>
        <v>220500</v>
      </c>
    </row>
    <row r="21" spans="1:18" ht="26.25" hidden="1" customHeight="1">
      <c r="A21" s="149"/>
      <c r="B21" s="146" t="s">
        <v>151</v>
      </c>
      <c r="C21" s="189" t="s">
        <v>189</v>
      </c>
      <c r="D21" s="142">
        <v>1500</v>
      </c>
      <c r="E21" s="142"/>
      <c r="F21" s="142">
        <v>200</v>
      </c>
      <c r="G21" s="142">
        <v>200</v>
      </c>
      <c r="H21" s="142">
        <v>200</v>
      </c>
      <c r="I21" s="142">
        <f t="shared" si="1"/>
        <v>2100</v>
      </c>
      <c r="J21" s="142"/>
      <c r="K21" s="143"/>
      <c r="L21" s="142">
        <f t="shared" si="2"/>
        <v>25200</v>
      </c>
      <c r="M21" s="142">
        <f>D21*2</f>
        <v>3000</v>
      </c>
      <c r="N21" s="185">
        <f t="shared" si="4"/>
        <v>28200</v>
      </c>
      <c r="O21" s="139">
        <f t="shared" si="0"/>
        <v>141000</v>
      </c>
    </row>
    <row r="22" spans="1:18" ht="26.25" hidden="1" customHeight="1">
      <c r="A22" s="157"/>
      <c r="B22" s="158"/>
      <c r="C22" s="158"/>
      <c r="D22" s="159"/>
      <c r="E22" s="159"/>
      <c r="F22" s="159"/>
      <c r="G22" s="159"/>
      <c r="H22" s="159"/>
      <c r="I22" s="159"/>
      <c r="J22" s="159" t="s">
        <v>158</v>
      </c>
      <c r="K22" s="160" t="e">
        <f>#REF!</f>
        <v>#REF!</v>
      </c>
      <c r="L22" s="161"/>
      <c r="M22" s="161"/>
      <c r="N22" s="176"/>
      <c r="O22" s="176"/>
    </row>
    <row r="23" spans="1:18" ht="26.25" hidden="1" customHeight="1">
      <c r="A23" s="157"/>
      <c r="B23" s="158"/>
      <c r="C23" s="158"/>
      <c r="D23" s="159"/>
      <c r="E23" s="159"/>
      <c r="F23" s="159"/>
      <c r="G23" s="159"/>
      <c r="H23" s="159"/>
      <c r="I23" s="159"/>
      <c r="J23" s="159"/>
      <c r="K23" s="160"/>
      <c r="L23" s="161"/>
      <c r="M23" s="161"/>
      <c r="N23" s="175"/>
      <c r="O23" s="176"/>
    </row>
    <row r="24" spans="1:18" ht="26.25" hidden="1" customHeight="1">
      <c r="A24" s="183" t="s">
        <v>142</v>
      </c>
      <c r="B24" s="177" t="s">
        <v>167</v>
      </c>
      <c r="C24" s="177" t="s">
        <v>153</v>
      </c>
      <c r="D24" s="179">
        <v>8037</v>
      </c>
      <c r="E24" s="179">
        <v>6000</v>
      </c>
      <c r="F24" s="179">
        <v>1070</v>
      </c>
      <c r="G24" s="179">
        <v>1070</v>
      </c>
      <c r="H24" s="179">
        <v>200</v>
      </c>
      <c r="I24" s="179">
        <f>SUM(D24:H24)</f>
        <v>16377</v>
      </c>
      <c r="J24" s="179">
        <v>35000</v>
      </c>
      <c r="K24" s="179">
        <v>100000000</v>
      </c>
      <c r="L24" s="179">
        <f>I24*12+J24</f>
        <v>231524</v>
      </c>
      <c r="M24" s="179">
        <f>3*D24</f>
        <v>24111</v>
      </c>
      <c r="N24" s="179" t="s">
        <v>168</v>
      </c>
      <c r="O24" s="178">
        <v>1278175</v>
      </c>
      <c r="Q24" s="151"/>
      <c r="R24" s="152"/>
    </row>
    <row r="25" spans="1:18" ht="26.25" hidden="1" customHeight="1">
      <c r="A25" s="156"/>
      <c r="B25" s="154" t="s">
        <v>154</v>
      </c>
      <c r="C25" s="154" t="s">
        <v>153</v>
      </c>
      <c r="D25" s="182">
        <v>25574</v>
      </c>
      <c r="E25" s="182">
        <v>0</v>
      </c>
      <c r="F25" s="182">
        <v>28653</v>
      </c>
      <c r="G25" s="182">
        <v>28653</v>
      </c>
      <c r="H25" s="182">
        <v>0</v>
      </c>
      <c r="I25" s="182">
        <v>81878</v>
      </c>
      <c r="J25" s="182">
        <v>0</v>
      </c>
      <c r="K25" s="182"/>
      <c r="L25" s="182">
        <v>982536</v>
      </c>
      <c r="M25" s="182">
        <v>73716</v>
      </c>
      <c r="N25" s="155"/>
      <c r="O25" s="139">
        <v>1056252</v>
      </c>
    </row>
    <row r="26" spans="1:18" ht="26.25" hidden="1" customHeight="1">
      <c r="O26" s="122" t="s">
        <v>155</v>
      </c>
    </row>
    <row r="27" spans="1:18" ht="26.25" hidden="1" customHeight="1">
      <c r="D27" s="180"/>
      <c r="E27" s="122" t="s">
        <v>166</v>
      </c>
    </row>
    <row r="28" spans="1:18" ht="26.25" hidden="1" customHeight="1">
      <c r="D28" s="181"/>
      <c r="E28" s="122" t="s">
        <v>169</v>
      </c>
      <c r="N28" s="122" t="s">
        <v>156</v>
      </c>
    </row>
    <row r="29" spans="1:18" ht="26.25" customHeight="1">
      <c r="I29" s="122" t="s">
        <v>192</v>
      </c>
      <c r="K29" s="190">
        <v>100000000</v>
      </c>
    </row>
  </sheetData>
  <phoneticPr fontId="17" type="noConversion"/>
  <pageMargins left="0.23" right="0.21" top="0.44" bottom="0.54" header="0.31496062992125984" footer="0.31496062992125984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6"/>
  <sheetViews>
    <sheetView topLeftCell="A7" zoomScale="70" zoomScaleNormal="70" workbookViewId="0">
      <selection activeCell="E21" sqref="E21"/>
    </sheetView>
  </sheetViews>
  <sheetFormatPr defaultRowHeight="16.5"/>
  <cols>
    <col min="1" max="1" width="14.5" customWidth="1"/>
    <col min="2" max="2" width="15.25" customWidth="1"/>
    <col min="3" max="3" width="14.875" customWidth="1"/>
    <col min="4" max="4" width="19.625" customWidth="1"/>
    <col min="5" max="5" width="18" customWidth="1"/>
    <col min="6" max="6" width="15.875" customWidth="1"/>
    <col min="7" max="7" width="12.5" bestFit="1" customWidth="1"/>
    <col min="8" max="8" width="16.25" customWidth="1"/>
    <col min="9" max="9" width="28.5" customWidth="1"/>
    <col min="10" max="10" width="16.25" bestFit="1" customWidth="1"/>
    <col min="11" max="11" width="12.5" customWidth="1"/>
    <col min="12" max="12" width="18.5" customWidth="1"/>
    <col min="13" max="13" width="20.625" customWidth="1"/>
    <col min="14" max="14" width="22" style="40" customWidth="1"/>
    <col min="15" max="15" width="21.75" customWidth="1"/>
  </cols>
  <sheetData>
    <row r="1" spans="1:14" ht="21" customHeight="1">
      <c r="A1" s="6" t="s">
        <v>41</v>
      </c>
    </row>
    <row r="2" spans="1:14" s="5" customFormat="1" ht="23.25" customHeight="1">
      <c r="A2" s="5" t="s">
        <v>82</v>
      </c>
      <c r="F2" s="4"/>
      <c r="N2" s="41"/>
    </row>
    <row r="3" spans="1:14" s="5" customFormat="1" ht="23.25" customHeight="1">
      <c r="A3" s="5" t="s">
        <v>213</v>
      </c>
      <c r="C3" s="243" t="s">
        <v>274</v>
      </c>
      <c r="F3" s="4"/>
      <c r="N3" s="41"/>
    </row>
    <row r="4" spans="1:14" s="5" customFormat="1" ht="58.5">
      <c r="A4" s="7" t="s">
        <v>12</v>
      </c>
      <c r="B4" s="8" t="s">
        <v>1</v>
      </c>
      <c r="C4" s="8" t="s">
        <v>24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11</v>
      </c>
      <c r="I4" s="8" t="s">
        <v>80</v>
      </c>
      <c r="J4" s="9" t="s">
        <v>25</v>
      </c>
      <c r="K4" s="121" t="s">
        <v>52</v>
      </c>
      <c r="L4" s="194" t="s">
        <v>215</v>
      </c>
      <c r="M4" s="194" t="s">
        <v>226</v>
      </c>
      <c r="N4" s="196" t="s">
        <v>216</v>
      </c>
    </row>
    <row r="5" spans="1:14" s="5" customFormat="1" ht="33.75" customHeight="1">
      <c r="A5" s="12" t="s">
        <v>19</v>
      </c>
      <c r="B5" s="13" t="s">
        <v>50</v>
      </c>
      <c r="C5" s="36">
        <v>2000</v>
      </c>
      <c r="D5" s="36">
        <v>0</v>
      </c>
      <c r="E5" s="36">
        <v>2000</v>
      </c>
      <c r="F5" s="36">
        <v>2000</v>
      </c>
      <c r="G5" s="36">
        <v>0</v>
      </c>
      <c r="H5" s="36">
        <f>SUM(C5:G5)</f>
        <v>6000</v>
      </c>
      <c r="I5" s="16">
        <v>0</v>
      </c>
      <c r="J5" s="72">
        <v>12000000</v>
      </c>
      <c r="K5" s="13">
        <v>8373</v>
      </c>
      <c r="L5" s="93">
        <f>H5*12+K5</f>
        <v>80373</v>
      </c>
      <c r="M5" s="13">
        <v>12061</v>
      </c>
      <c r="N5" s="97">
        <f>L5+M5</f>
        <v>92434</v>
      </c>
    </row>
    <row r="6" spans="1:14" s="5" customFormat="1" ht="33.75" customHeight="1">
      <c r="A6" s="37"/>
      <c r="B6" s="37"/>
      <c r="C6" s="221"/>
      <c r="D6" s="221"/>
      <c r="E6" s="221"/>
      <c r="F6" s="221"/>
      <c r="G6" s="221"/>
      <c r="H6" s="221"/>
      <c r="I6" s="214"/>
      <c r="J6" s="57"/>
      <c r="K6" s="37"/>
      <c r="L6" s="48"/>
      <c r="M6" s="37"/>
      <c r="N6" s="218" t="s">
        <v>253</v>
      </c>
    </row>
    <row r="7" spans="1:14" ht="33.75" customHeight="1">
      <c r="A7" s="6" t="s">
        <v>28</v>
      </c>
      <c r="K7" s="40"/>
      <c r="N7"/>
    </row>
    <row r="8" spans="1:14" s="5" customFormat="1" ht="58.5">
      <c r="A8" s="7" t="s">
        <v>12</v>
      </c>
      <c r="B8" s="8" t="s">
        <v>1</v>
      </c>
      <c r="C8" s="8" t="s">
        <v>24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11</v>
      </c>
      <c r="I8" s="8" t="s">
        <v>80</v>
      </c>
      <c r="J8" s="9" t="s">
        <v>25</v>
      </c>
      <c r="K8" s="121"/>
      <c r="L8" s="194" t="s">
        <v>223</v>
      </c>
      <c r="M8" s="194" t="s">
        <v>226</v>
      </c>
      <c r="N8" s="196" t="s">
        <v>222</v>
      </c>
    </row>
    <row r="9" spans="1:14" s="5" customFormat="1" ht="35.25" customHeight="1">
      <c r="A9" s="12" t="s">
        <v>19</v>
      </c>
      <c r="B9" s="13" t="s">
        <v>50</v>
      </c>
      <c r="C9" s="36">
        <v>2300</v>
      </c>
      <c r="D9" s="36">
        <v>1000</v>
      </c>
      <c r="E9" s="36">
        <v>2000</v>
      </c>
      <c r="F9" s="36">
        <v>2000</v>
      </c>
      <c r="G9" s="36">
        <v>200</v>
      </c>
      <c r="H9" s="36">
        <f>SUM(C9:G9)</f>
        <v>7500</v>
      </c>
      <c r="I9" s="16">
        <f>K5/2</f>
        <v>4186.5</v>
      </c>
      <c r="J9" s="72">
        <v>12000000</v>
      </c>
      <c r="K9" s="93"/>
      <c r="L9" s="93">
        <v>103887</v>
      </c>
      <c r="M9" s="13">
        <v>12061</v>
      </c>
      <c r="N9" s="97">
        <f>L9+M9</f>
        <v>115948</v>
      </c>
    </row>
    <row r="10" spans="1:14" ht="23.25" customHeight="1">
      <c r="N10" s="217" t="s">
        <v>254</v>
      </c>
    </row>
    <row r="11" spans="1:14" s="86" customFormat="1" ht="21">
      <c r="A11" s="87" t="s">
        <v>171</v>
      </c>
      <c r="I11" s="88"/>
      <c r="L11" s="89"/>
      <c r="N11" s="90"/>
    </row>
    <row r="12" spans="1:14" s="86" customFormat="1" ht="21">
      <c r="A12" s="87"/>
      <c r="I12" s="88"/>
      <c r="L12" s="89"/>
      <c r="N12" s="90"/>
    </row>
    <row r="13" spans="1:14" s="86" customFormat="1" ht="21">
      <c r="A13" s="239" t="s">
        <v>270</v>
      </c>
      <c r="I13" s="88"/>
      <c r="K13" s="43"/>
      <c r="L13" s="45"/>
      <c r="M13" s="90"/>
    </row>
    <row r="14" spans="1:14" s="240" customFormat="1" ht="21">
      <c r="A14" s="239" t="s">
        <v>289</v>
      </c>
      <c r="I14" s="241"/>
      <c r="K14" s="44"/>
      <c r="L14" s="49"/>
      <c r="M14" s="242"/>
    </row>
    <row r="15" spans="1:14" s="240" customFormat="1" ht="21">
      <c r="A15" s="239"/>
      <c r="I15" s="241"/>
      <c r="K15" s="44"/>
      <c r="L15" s="49"/>
      <c r="M15" s="242"/>
    </row>
    <row r="16" spans="1:14" s="240" customFormat="1" ht="21">
      <c r="A16" s="239"/>
      <c r="I16" s="241"/>
      <c r="K16" s="44"/>
      <c r="L16" s="49"/>
      <c r="M16" s="242"/>
    </row>
    <row r="17" spans="1:14" s="240" customFormat="1" ht="21">
      <c r="A17" s="239"/>
      <c r="I17" s="241"/>
      <c r="K17" s="44"/>
      <c r="L17" s="49"/>
      <c r="M17" s="242"/>
    </row>
    <row r="19" spans="1:14" ht="21">
      <c r="A19" t="s">
        <v>76</v>
      </c>
      <c r="B19" s="19"/>
      <c r="C19" s="19"/>
      <c r="M19" s="43"/>
    </row>
    <row r="20" spans="1:14" ht="21">
      <c r="A20" t="s">
        <v>77</v>
      </c>
      <c r="B20" s="19"/>
      <c r="C20" s="19"/>
      <c r="M20" s="43"/>
    </row>
    <row r="21" spans="1:14" ht="21">
      <c r="A21" t="s">
        <v>78</v>
      </c>
      <c r="B21" s="19"/>
      <c r="C21" s="19"/>
      <c r="M21" s="43"/>
    </row>
    <row r="22" spans="1:14" ht="19.5">
      <c r="A22" s="19"/>
      <c r="B22" s="19"/>
      <c r="C22" s="19"/>
      <c r="D22" s="19"/>
      <c r="E22" s="19"/>
      <c r="F22" s="19"/>
      <c r="G22" s="47"/>
      <c r="H22" s="47"/>
      <c r="I22" s="47"/>
      <c r="J22" s="47"/>
      <c r="K22" s="47"/>
      <c r="L22" s="54"/>
      <c r="N22"/>
    </row>
    <row r="23" spans="1:14" s="19" customFormat="1" ht="19.5">
      <c r="G23" s="47"/>
      <c r="H23" s="47" t="s">
        <v>220</v>
      </c>
      <c r="I23" s="47">
        <v>6900</v>
      </c>
      <c r="J23" s="47"/>
      <c r="K23" s="47"/>
      <c r="L23" s="54"/>
    </row>
    <row r="24" spans="1:14" s="19" customFormat="1" ht="21">
      <c r="A24" s="46"/>
      <c r="B24" s="50" t="s">
        <v>60</v>
      </c>
      <c r="C24" s="50" t="s">
        <v>61</v>
      </c>
      <c r="E24" s="191" t="s">
        <v>193</v>
      </c>
      <c r="G24" s="47"/>
      <c r="H24" s="1" t="s">
        <v>96</v>
      </c>
      <c r="I24" s="1">
        <v>1400</v>
      </c>
      <c r="J24" s="47"/>
      <c r="K24" s="107"/>
    </row>
    <row r="25" spans="1:14" s="19" customFormat="1" ht="21">
      <c r="A25" s="37" t="s">
        <v>55</v>
      </c>
      <c r="B25" s="48">
        <v>7193000</v>
      </c>
      <c r="C25" s="48">
        <v>4323000</v>
      </c>
      <c r="D25" s="78">
        <v>5000000</v>
      </c>
      <c r="E25" s="44"/>
      <c r="G25" s="47"/>
      <c r="H25" s="1" t="s">
        <v>97</v>
      </c>
      <c r="I25" s="1">
        <v>1400</v>
      </c>
      <c r="J25" s="47"/>
      <c r="K25" s="107"/>
    </row>
    <row r="26" spans="1:14" s="19" customFormat="1" ht="21">
      <c r="A26" s="37" t="s">
        <v>56</v>
      </c>
      <c r="B26" s="48">
        <v>42553000</v>
      </c>
      <c r="C26" s="48">
        <v>51370000</v>
      </c>
      <c r="D26" s="78">
        <v>46000000</v>
      </c>
      <c r="E26" s="49">
        <v>51000000</v>
      </c>
      <c r="G26" s="47"/>
      <c r="H26" s="47"/>
      <c r="I26" s="47"/>
      <c r="J26" s="47"/>
      <c r="K26" s="107"/>
    </row>
    <row r="27" spans="1:14" s="19" customFormat="1" ht="21">
      <c r="A27" s="5" t="s">
        <v>57</v>
      </c>
      <c r="B27" s="41">
        <v>39122000</v>
      </c>
      <c r="C27" s="41">
        <v>33800000</v>
      </c>
      <c r="D27" s="78">
        <v>36000000</v>
      </c>
      <c r="E27" s="49">
        <v>12000000</v>
      </c>
      <c r="G27" s="47"/>
      <c r="H27" s="1" t="s">
        <v>98</v>
      </c>
      <c r="I27" s="47" t="s">
        <v>196</v>
      </c>
      <c r="J27" s="122" t="s">
        <v>199</v>
      </c>
    </row>
    <row r="28" spans="1:14" s="19" customFormat="1" ht="21">
      <c r="A28" s="1" t="s">
        <v>75</v>
      </c>
      <c r="B28" s="76">
        <v>29000000</v>
      </c>
      <c r="C28" s="76">
        <v>24000000</v>
      </c>
      <c r="D28" s="78">
        <v>26500000</v>
      </c>
      <c r="E28" s="136">
        <v>26000000</v>
      </c>
      <c r="G28" s="47"/>
      <c r="H28" s="1" t="s">
        <v>99</v>
      </c>
      <c r="I28" s="47" t="s">
        <v>212</v>
      </c>
      <c r="J28" s="122" t="s">
        <v>211</v>
      </c>
    </row>
    <row r="29" spans="1:14" s="19" customFormat="1" ht="21">
      <c r="A29" s="5" t="s">
        <v>58</v>
      </c>
      <c r="B29" s="41"/>
      <c r="C29" s="41"/>
      <c r="D29" s="78"/>
      <c r="E29" s="136">
        <v>89000000</v>
      </c>
      <c r="G29" s="108"/>
      <c r="H29" s="47"/>
      <c r="I29" s="105"/>
      <c r="J29" s="47"/>
      <c r="K29" s="47"/>
    </row>
    <row r="30" spans="1:14" s="19" customFormat="1" ht="21">
      <c r="A30" s="1"/>
      <c r="B30" s="76"/>
      <c r="C30" s="76"/>
      <c r="D30" s="40"/>
      <c r="E30" s="136"/>
      <c r="F30"/>
      <c r="G30" s="108"/>
      <c r="H30" s="47" t="s">
        <v>100</v>
      </c>
      <c r="I30" s="47"/>
      <c r="J30" s="47"/>
      <c r="K30" s="47"/>
    </row>
    <row r="31" spans="1:14" s="19" customFormat="1" ht="21">
      <c r="A31" s="244" t="s">
        <v>282</v>
      </c>
      <c r="B31" s="29"/>
      <c r="E31" s="137"/>
      <c r="F31"/>
      <c r="G31" s="108"/>
      <c r="H31" s="47" t="s">
        <v>90</v>
      </c>
      <c r="I31" s="47"/>
      <c r="J31" s="106"/>
      <c r="K31" s="47"/>
    </row>
    <row r="32" spans="1:14" s="19" customFormat="1" ht="19.5">
      <c r="A32" s="47"/>
      <c r="B32" s="245" t="s">
        <v>276</v>
      </c>
      <c r="C32" s="3" t="s">
        <v>277</v>
      </c>
      <c r="D32" s="246" t="s">
        <v>275</v>
      </c>
      <c r="G32" s="108"/>
      <c r="H32" s="47"/>
      <c r="I32" s="47"/>
      <c r="J32" s="106"/>
      <c r="K32" s="47"/>
    </row>
    <row r="33" spans="1:11" s="19" customFormat="1" ht="19.5">
      <c r="A33" s="47" t="s">
        <v>278</v>
      </c>
      <c r="B33" s="254">
        <v>8060000</v>
      </c>
      <c r="C33" s="255">
        <v>12000000</v>
      </c>
      <c r="D33" s="256">
        <v>0.67169999999999996</v>
      </c>
      <c r="E33"/>
      <c r="F33"/>
      <c r="G33" s="47"/>
      <c r="H33" s="47" t="s">
        <v>101</v>
      </c>
      <c r="I33" s="47"/>
      <c r="J33" s="106"/>
      <c r="K33" s="47"/>
    </row>
    <row r="34" spans="1:11" ht="19.5">
      <c r="A34" s="47" t="s">
        <v>27</v>
      </c>
      <c r="B34" s="254">
        <v>52440000</v>
      </c>
      <c r="C34" s="255">
        <v>61000000</v>
      </c>
      <c r="D34" s="257">
        <v>0.86</v>
      </c>
    </row>
    <row r="35" spans="1:11" ht="19.5">
      <c r="A35" s="1" t="s">
        <v>75</v>
      </c>
      <c r="B35" s="258">
        <v>18920000</v>
      </c>
      <c r="C35" s="259">
        <v>27000000</v>
      </c>
      <c r="D35" s="256">
        <v>0.70069999999999999</v>
      </c>
    </row>
    <row r="36" spans="1:11" ht="19.5">
      <c r="A36" s="47" t="s">
        <v>283</v>
      </c>
      <c r="B36" s="260">
        <f>SUM(B33:B35)</f>
        <v>79420000</v>
      </c>
      <c r="C36" s="261">
        <f>SUM(C33:C35)</f>
        <v>100000000</v>
      </c>
      <c r="D36" s="262">
        <v>0.79420000000000002</v>
      </c>
    </row>
  </sheetData>
  <phoneticPr fontId="3" type="noConversion"/>
  <pageMargins left="0.70866141732283472" right="0.24" top="0.74803149606299213" bottom="0.74803149606299213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zoomScale="70" zoomScaleNormal="70" workbookViewId="0">
      <selection activeCell="I29" sqref="I29"/>
    </sheetView>
  </sheetViews>
  <sheetFormatPr defaultRowHeight="16.5"/>
  <cols>
    <col min="1" max="1" width="14.5" customWidth="1"/>
    <col min="3" max="3" width="11" customWidth="1"/>
    <col min="4" max="4" width="16.625" customWidth="1"/>
    <col min="5" max="5" width="14.5" customWidth="1"/>
    <col min="6" max="6" width="15.125" customWidth="1"/>
    <col min="7" max="7" width="15.375" customWidth="1"/>
    <col min="8" max="8" width="18.5" customWidth="1"/>
    <col min="9" max="9" width="17.125" customWidth="1"/>
    <col min="10" max="10" width="20" customWidth="1"/>
    <col min="11" max="11" width="15.75" customWidth="1"/>
    <col min="12" max="12" width="24.375" customWidth="1"/>
    <col min="13" max="13" width="16.625" bestFit="1" customWidth="1"/>
    <col min="14" max="14" width="16.375" style="40" customWidth="1"/>
    <col min="15" max="15" width="21.875" style="40" bestFit="1" customWidth="1"/>
    <col min="16" max="16" width="17.375" style="40" bestFit="1" customWidth="1"/>
    <col min="17" max="17" width="17.625" customWidth="1"/>
  </cols>
  <sheetData>
    <row r="1" spans="1:16" ht="21" customHeight="1">
      <c r="A1" s="5" t="s">
        <v>66</v>
      </c>
    </row>
    <row r="2" spans="1:16" s="5" customFormat="1" ht="23.25" customHeight="1">
      <c r="A2" s="5" t="s">
        <v>83</v>
      </c>
      <c r="F2" s="2"/>
      <c r="O2" s="41"/>
      <c r="P2" s="41"/>
    </row>
    <row r="3" spans="1:16" s="5" customFormat="1" ht="23.25" customHeight="1">
      <c r="A3" s="124" t="s">
        <v>67</v>
      </c>
      <c r="B3" s="7" t="s">
        <v>1</v>
      </c>
      <c r="C3" s="8" t="s">
        <v>24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11</v>
      </c>
      <c r="I3" s="8" t="s">
        <v>22</v>
      </c>
      <c r="J3" s="9" t="s">
        <v>25</v>
      </c>
      <c r="K3" s="121" t="s">
        <v>85</v>
      </c>
      <c r="L3" s="128" t="s">
        <v>95</v>
      </c>
    </row>
    <row r="4" spans="1:16" s="5" customFormat="1" ht="23.25" customHeight="1">
      <c r="A4" s="125" t="s">
        <v>86</v>
      </c>
      <c r="B4" s="70" t="s">
        <v>69</v>
      </c>
      <c r="C4" s="67">
        <v>24572</v>
      </c>
      <c r="D4" s="67">
        <v>20000</v>
      </c>
      <c r="E4" s="67">
        <v>11500</v>
      </c>
      <c r="F4" s="67">
        <v>11500</v>
      </c>
      <c r="G4" s="68">
        <v>0</v>
      </c>
      <c r="H4" s="91">
        <f>SUM(C4:G4)</f>
        <v>67572</v>
      </c>
      <c r="I4" s="69"/>
      <c r="J4" s="126"/>
      <c r="K4" s="66"/>
      <c r="L4" s="127">
        <v>810864</v>
      </c>
    </row>
    <row r="5" spans="1:16" s="5" customFormat="1" ht="23.25" customHeight="1">
      <c r="A5" s="125" t="s">
        <v>87</v>
      </c>
      <c r="B5" s="12" t="s">
        <v>69</v>
      </c>
      <c r="C5" s="14">
        <v>25600</v>
      </c>
      <c r="D5" s="14">
        <v>20000</v>
      </c>
      <c r="E5" s="14">
        <v>12500</v>
      </c>
      <c r="F5" s="14">
        <v>12500</v>
      </c>
      <c r="G5" s="15">
        <v>0</v>
      </c>
      <c r="H5" s="100">
        <f>SUM(C5:G5)</f>
        <v>70600</v>
      </c>
      <c r="I5" s="16"/>
      <c r="J5" s="72">
        <v>100000000</v>
      </c>
      <c r="K5" s="93">
        <v>350000</v>
      </c>
      <c r="L5" s="97">
        <f>H5*12</f>
        <v>847200</v>
      </c>
    </row>
    <row r="6" spans="1:16" s="5" customFormat="1" ht="23.25" customHeight="1">
      <c r="A6" s="37"/>
      <c r="B6" s="58" t="s">
        <v>84</v>
      </c>
      <c r="C6" s="59">
        <f>SUM(C4:C5)</f>
        <v>50172</v>
      </c>
      <c r="D6" s="59">
        <f t="shared" ref="D6:F6" si="0">SUM(D4:D5)</f>
        <v>40000</v>
      </c>
      <c r="E6" s="59">
        <f t="shared" si="0"/>
        <v>24000</v>
      </c>
      <c r="F6" s="59">
        <f t="shared" si="0"/>
        <v>24000</v>
      </c>
      <c r="G6" s="59">
        <f>SUM(G4:G5)</f>
        <v>0</v>
      </c>
      <c r="H6" s="59">
        <f t="shared" ref="H6" si="1">SUM(H4:H5)</f>
        <v>138172</v>
      </c>
      <c r="I6" s="59">
        <f t="shared" ref="I6" si="2">I5*5</f>
        <v>0</v>
      </c>
      <c r="J6" s="57"/>
      <c r="K6" s="41"/>
      <c r="L6" s="60">
        <f>L4+L5+K5</f>
        <v>2008064</v>
      </c>
    </row>
    <row r="7" spans="1:16" ht="31.5" customHeight="1">
      <c r="A7" s="5" t="s">
        <v>70</v>
      </c>
      <c r="K7" s="40"/>
      <c r="L7" s="40"/>
      <c r="M7" s="45"/>
      <c r="N7"/>
      <c r="O7"/>
      <c r="P7"/>
    </row>
    <row r="8" spans="1:16" s="5" customFormat="1" ht="23.25" hidden="1" customHeight="1">
      <c r="A8" s="7" t="s">
        <v>67</v>
      </c>
      <c r="B8" s="8" t="s">
        <v>1</v>
      </c>
      <c r="C8" s="8" t="s">
        <v>24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11</v>
      </c>
      <c r="I8" s="8" t="s">
        <v>80</v>
      </c>
      <c r="J8" s="10" t="s">
        <v>25</v>
      </c>
      <c r="K8" s="61"/>
      <c r="L8" s="41" t="s">
        <v>95</v>
      </c>
    </row>
    <row r="9" spans="1:16" s="5" customFormat="1" ht="23.25" hidden="1" customHeight="1">
      <c r="A9" s="70" t="s">
        <v>68</v>
      </c>
      <c r="B9" s="66" t="s">
        <v>69</v>
      </c>
      <c r="C9" s="67">
        <v>24572</v>
      </c>
      <c r="D9" s="67">
        <v>0</v>
      </c>
      <c r="E9" s="67">
        <v>21500</v>
      </c>
      <c r="F9" s="67">
        <v>21500</v>
      </c>
      <c r="G9" s="68">
        <v>0</v>
      </c>
      <c r="H9" s="91">
        <f>SUM(C9:G9)</f>
        <v>67572</v>
      </c>
      <c r="I9" s="69"/>
      <c r="J9" s="102"/>
      <c r="K9" s="61"/>
      <c r="L9" s="41">
        <f>H9*12</f>
        <v>810864</v>
      </c>
    </row>
    <row r="10" spans="1:16" s="5" customFormat="1" ht="23.25" hidden="1" customHeight="1">
      <c r="A10" s="12" t="s">
        <v>71</v>
      </c>
      <c r="B10" s="13" t="s">
        <v>69</v>
      </c>
      <c r="C10" s="71">
        <f>C5+K5/24</f>
        <v>40183.333333333336</v>
      </c>
      <c r="D10" s="71">
        <v>30000</v>
      </c>
      <c r="E10" s="71">
        <v>12500</v>
      </c>
      <c r="F10" s="71">
        <v>12500</v>
      </c>
      <c r="G10" s="71">
        <v>1000</v>
      </c>
      <c r="H10" s="71">
        <f>SUM(C10:G10)</f>
        <v>96183.333333333343</v>
      </c>
      <c r="I10" s="71">
        <f>K5/2</f>
        <v>175000</v>
      </c>
      <c r="J10" s="72">
        <v>94800000</v>
      </c>
      <c r="K10" s="101"/>
      <c r="L10" s="103">
        <f>H10*12+I10</f>
        <v>1329200</v>
      </c>
    </row>
    <row r="11" spans="1:16" ht="27.75" hidden="1">
      <c r="A11" s="62" t="s">
        <v>72</v>
      </c>
      <c r="B11" s="62"/>
      <c r="C11" s="63">
        <f>SUM(C9:C10)</f>
        <v>64755.333333333336</v>
      </c>
      <c r="D11" s="63">
        <f>SUM(D9:D10)</f>
        <v>30000</v>
      </c>
      <c r="E11" s="63">
        <f>SUM(E9:E10)</f>
        <v>34000</v>
      </c>
      <c r="F11" s="63">
        <f>SUM(F9:F10)</f>
        <v>34000</v>
      </c>
      <c r="G11" s="63">
        <f>SUM(G9:G10)</f>
        <v>1000</v>
      </c>
      <c r="H11" s="63">
        <f>SUM(C11:G11)</f>
        <v>163755.33333333334</v>
      </c>
      <c r="L11" s="104">
        <f>SUM(L9:L10)</f>
        <v>2140064</v>
      </c>
      <c r="O11" s="64"/>
    </row>
    <row r="12" spans="1:16" ht="27.75">
      <c r="A12" s="62"/>
      <c r="B12" s="62"/>
      <c r="C12" s="63"/>
      <c r="D12" s="63"/>
      <c r="E12" s="63"/>
      <c r="F12" s="63"/>
      <c r="G12" s="63"/>
      <c r="H12" s="63"/>
      <c r="L12" s="104"/>
      <c r="O12" s="64"/>
    </row>
    <row r="13" spans="1:16" ht="21">
      <c r="A13" s="7" t="s">
        <v>67</v>
      </c>
      <c r="B13" s="8" t="s">
        <v>1</v>
      </c>
      <c r="C13" s="8" t="s">
        <v>24</v>
      </c>
      <c r="D13" s="8" t="s">
        <v>6</v>
      </c>
      <c r="E13" s="8" t="s">
        <v>7</v>
      </c>
      <c r="F13" s="8" t="s">
        <v>8</v>
      </c>
      <c r="G13" s="8" t="s">
        <v>9</v>
      </c>
      <c r="H13" s="8" t="s">
        <v>11</v>
      </c>
      <c r="I13" s="8" t="s">
        <v>80</v>
      </c>
      <c r="J13" s="9" t="s">
        <v>25</v>
      </c>
      <c r="K13" s="121"/>
      <c r="L13" s="95" t="s">
        <v>134</v>
      </c>
      <c r="M13" s="121" t="s">
        <v>128</v>
      </c>
      <c r="N13" s="96" t="s">
        <v>129</v>
      </c>
    </row>
    <row r="14" spans="1:16" ht="27.75">
      <c r="A14" s="70" t="s">
        <v>68</v>
      </c>
      <c r="B14" s="66" t="s">
        <v>69</v>
      </c>
      <c r="C14" s="67">
        <v>24572</v>
      </c>
      <c r="D14" s="67">
        <v>0</v>
      </c>
      <c r="E14" s="67">
        <v>28653</v>
      </c>
      <c r="F14" s="67">
        <v>28653</v>
      </c>
      <c r="G14" s="68">
        <v>0</v>
      </c>
      <c r="H14" s="91">
        <f>SUM(C14:G14)</f>
        <v>81878</v>
      </c>
      <c r="I14" s="69"/>
      <c r="J14" s="126"/>
      <c r="K14" s="66"/>
      <c r="L14" s="129">
        <f>H14*12</f>
        <v>982536</v>
      </c>
      <c r="M14" s="130">
        <f>C14*3</f>
        <v>73716</v>
      </c>
      <c r="N14" s="131">
        <f>SUM(L14:M14)</f>
        <v>1056252</v>
      </c>
      <c r="O14" s="64"/>
    </row>
    <row r="15" spans="1:16" ht="27.75">
      <c r="A15" s="12" t="s">
        <v>71</v>
      </c>
      <c r="B15" s="13" t="s">
        <v>69</v>
      </c>
      <c r="C15" s="71">
        <f>C10+K10/24</f>
        <v>40183.333333333336</v>
      </c>
      <c r="D15" s="71">
        <v>30000</v>
      </c>
      <c r="E15" s="71">
        <v>5348</v>
      </c>
      <c r="F15" s="71">
        <v>5348</v>
      </c>
      <c r="G15" s="71">
        <v>1000</v>
      </c>
      <c r="H15" s="71">
        <f>SUM(C15:G15)</f>
        <v>81879.333333333343</v>
      </c>
      <c r="I15" s="71">
        <v>175000</v>
      </c>
      <c r="J15" s="72">
        <v>100000000</v>
      </c>
      <c r="K15" s="93"/>
      <c r="L15" s="92">
        <f>H15*12+I15</f>
        <v>1157552</v>
      </c>
      <c r="M15" s="132">
        <f t="shared" ref="M15:M16" si="3">C15*3</f>
        <v>120550</v>
      </c>
      <c r="N15" s="133">
        <f t="shared" ref="N15:N16" si="4">SUM(L15:M15)</f>
        <v>1278102</v>
      </c>
      <c r="O15" s="64"/>
    </row>
    <row r="16" spans="1:16" ht="27.75">
      <c r="A16" s="62" t="s">
        <v>72</v>
      </c>
      <c r="B16" s="62"/>
      <c r="C16" s="63">
        <f>SUM(C14:C15)</f>
        <v>64755.333333333336</v>
      </c>
      <c r="D16" s="63">
        <f>SUM(D14:D15)</f>
        <v>30000</v>
      </c>
      <c r="E16" s="63">
        <f>SUM(E14:E15)</f>
        <v>34001</v>
      </c>
      <c r="F16" s="63">
        <f>SUM(F14:F15)</f>
        <v>34001</v>
      </c>
      <c r="G16" s="63">
        <f>SUM(G14:G15)</f>
        <v>1000</v>
      </c>
      <c r="H16" s="63">
        <f>SUM(C16:G16)</f>
        <v>163757.33333333334</v>
      </c>
      <c r="L16" s="104">
        <f>SUM(L14:L15)</f>
        <v>2140088</v>
      </c>
      <c r="M16" s="43">
        <f t="shared" si="3"/>
        <v>194266</v>
      </c>
      <c r="N16" s="45">
        <f t="shared" si="4"/>
        <v>2334354</v>
      </c>
      <c r="O16" s="64"/>
    </row>
    <row r="17" spans="1:14" s="80" customFormat="1" ht="21">
      <c r="A17" s="81"/>
      <c r="B17" s="85"/>
      <c r="I17" s="82"/>
      <c r="L17" s="83"/>
      <c r="N17" s="84"/>
    </row>
    <row r="18" spans="1:14" s="86" customFormat="1" ht="21">
      <c r="A18" s="87" t="s">
        <v>170</v>
      </c>
      <c r="I18" s="88"/>
      <c r="L18" s="89"/>
      <c r="N18" s="90"/>
    </row>
    <row r="19" spans="1:14" s="19" customFormat="1">
      <c r="D19"/>
      <c r="E19"/>
      <c r="F19"/>
      <c r="G19"/>
      <c r="H19"/>
      <c r="I19" s="42"/>
      <c r="J19" s="42"/>
      <c r="K19" s="42"/>
    </row>
    <row r="20" spans="1:14" s="19" customFormat="1">
      <c r="D20"/>
      <c r="E20"/>
      <c r="F20"/>
      <c r="G20"/>
      <c r="H20"/>
      <c r="I20" s="42"/>
      <c r="J20" s="42"/>
      <c r="K20" s="42"/>
    </row>
    <row r="21" spans="1:14" s="19" customFormat="1">
      <c r="A21" t="s">
        <v>76</v>
      </c>
      <c r="D21"/>
      <c r="E21"/>
      <c r="F21"/>
      <c r="G21"/>
      <c r="H21"/>
      <c r="I21" s="42"/>
      <c r="J21" s="42"/>
      <c r="K21" s="42"/>
    </row>
    <row r="22" spans="1:14" s="19" customFormat="1" ht="21">
      <c r="A22" t="s">
        <v>77</v>
      </c>
      <c r="D22" s="74"/>
      <c r="E22" s="38"/>
      <c r="I22" s="42"/>
      <c r="J22" s="42"/>
      <c r="K22" s="42"/>
    </row>
    <row r="23" spans="1:14" s="19" customFormat="1">
      <c r="A23" t="s">
        <v>78</v>
      </c>
      <c r="I23" s="42"/>
      <c r="J23" s="42"/>
      <c r="K23" s="42"/>
    </row>
    <row r="24" spans="1:14" s="19" customFormat="1">
      <c r="I24" s="42"/>
      <c r="J24" s="42"/>
      <c r="K24" s="42"/>
    </row>
    <row r="25" spans="1:14" s="19" customFormat="1" ht="21">
      <c r="D25" s="43"/>
      <c r="E25" s="47"/>
      <c r="F25" s="43"/>
      <c r="G25" s="43"/>
      <c r="K25" s="42"/>
    </row>
    <row r="26" spans="1:14" s="19" customFormat="1" ht="21">
      <c r="D26" s="43" t="s">
        <v>93</v>
      </c>
      <c r="E26" s="47">
        <v>3073</v>
      </c>
      <c r="F26" s="43" t="s">
        <v>92</v>
      </c>
      <c r="G26" s="43"/>
      <c r="I26" s="42"/>
      <c r="J26" s="42"/>
      <c r="K26" s="42"/>
    </row>
    <row r="27" spans="1:14" s="19" customFormat="1" ht="21">
      <c r="D27" s="43" t="s">
        <v>94</v>
      </c>
      <c r="E27" s="43">
        <v>4004</v>
      </c>
      <c r="F27" s="47" t="s">
        <v>115</v>
      </c>
      <c r="I27" s="42"/>
      <c r="J27" s="42"/>
      <c r="K27" s="42"/>
    </row>
    <row r="28" spans="1:14" s="19" customFormat="1" ht="21">
      <c r="D28" s="73" t="s">
        <v>73</v>
      </c>
      <c r="E28" s="45">
        <v>5034</v>
      </c>
      <c r="F28" s="47" t="s">
        <v>116</v>
      </c>
      <c r="I28" s="42"/>
      <c r="J28" s="42"/>
      <c r="K28" s="42"/>
    </row>
    <row r="29" spans="1:14" s="19" customFormat="1">
      <c r="I29" s="42"/>
      <c r="J29" s="42"/>
      <c r="K29" s="42"/>
    </row>
    <row r="30" spans="1:14" s="19" customFormat="1">
      <c r="I30" s="42"/>
      <c r="J30" s="42"/>
      <c r="K30" s="42"/>
    </row>
    <row r="31" spans="1:14" s="19" customFormat="1" ht="21">
      <c r="D31" s="65" t="s">
        <v>74</v>
      </c>
      <c r="I31" s="42"/>
      <c r="J31" s="42"/>
      <c r="K31" s="42"/>
    </row>
    <row r="32" spans="1:14" s="19" customFormat="1" ht="21">
      <c r="C32" s="37"/>
      <c r="D32" s="37"/>
      <c r="E32" s="37"/>
      <c r="F32" s="37"/>
      <c r="G32" s="5"/>
      <c r="I32" s="42"/>
      <c r="J32" s="42"/>
      <c r="K32" s="42"/>
    </row>
    <row r="33" spans="3:16" s="19" customFormat="1" ht="21">
      <c r="C33" s="37"/>
      <c r="D33" s="37"/>
      <c r="E33" s="37"/>
      <c r="F33" s="37"/>
      <c r="G33" s="5"/>
      <c r="I33" s="42"/>
      <c r="J33" s="42"/>
      <c r="K33" s="42"/>
    </row>
    <row r="34" spans="3:16" s="19" customFormat="1" ht="21">
      <c r="C34" s="37"/>
      <c r="D34" s="46"/>
      <c r="E34" s="50" t="s">
        <v>60</v>
      </c>
      <c r="F34" s="50" t="s">
        <v>61</v>
      </c>
      <c r="G34" s="47"/>
      <c r="H34" s="135" t="s">
        <v>79</v>
      </c>
      <c r="J34" s="42"/>
      <c r="K34" s="42"/>
    </row>
    <row r="35" spans="3:16" s="19" customFormat="1" ht="21">
      <c r="C35" s="37"/>
      <c r="D35" s="37" t="s">
        <v>55</v>
      </c>
      <c r="E35" s="48">
        <v>7193000</v>
      </c>
      <c r="F35" s="48">
        <v>4323000</v>
      </c>
      <c r="G35" s="78">
        <v>5800000</v>
      </c>
      <c r="H35" s="44">
        <v>0</v>
      </c>
      <c r="J35" s="42"/>
      <c r="K35" s="42"/>
    </row>
    <row r="36" spans="3:16" ht="21">
      <c r="C36" s="37"/>
      <c r="D36" s="37" t="s">
        <v>56</v>
      </c>
      <c r="E36" s="48">
        <v>42553000</v>
      </c>
      <c r="F36" s="48">
        <v>51370000</v>
      </c>
      <c r="G36" s="78">
        <v>47000000</v>
      </c>
      <c r="H36" s="49">
        <v>61000000</v>
      </c>
      <c r="I36" s="19"/>
      <c r="J36" s="40"/>
      <c r="K36" s="40"/>
      <c r="N36"/>
      <c r="O36"/>
      <c r="P36"/>
    </row>
    <row r="37" spans="3:16" ht="21">
      <c r="C37" s="5"/>
      <c r="D37" s="5" t="s">
        <v>57</v>
      </c>
      <c r="E37" s="41">
        <v>39122000</v>
      </c>
      <c r="F37" s="41">
        <v>33800000</v>
      </c>
      <c r="G37" s="78">
        <v>37000000</v>
      </c>
      <c r="H37" s="49">
        <v>12000000</v>
      </c>
      <c r="I37" s="19"/>
      <c r="J37" s="40"/>
      <c r="K37" s="40"/>
      <c r="N37"/>
      <c r="O37"/>
      <c r="P37"/>
    </row>
    <row r="38" spans="3:16" ht="21">
      <c r="C38" s="5"/>
      <c r="D38" s="5" t="s">
        <v>58</v>
      </c>
      <c r="E38" s="41">
        <f>SUM(E35:E37)</f>
        <v>88868000</v>
      </c>
      <c r="F38" s="41">
        <f>SUM(F35:F37)</f>
        <v>89493000</v>
      </c>
      <c r="G38" s="40"/>
      <c r="H38" s="44"/>
      <c r="I38" s="19"/>
      <c r="J38" s="40"/>
      <c r="K38" s="40"/>
      <c r="N38"/>
      <c r="O38"/>
      <c r="P38"/>
    </row>
    <row r="39" spans="3:16" ht="21">
      <c r="D39" s="40"/>
      <c r="G39" s="40"/>
      <c r="H39" s="44"/>
      <c r="I39" s="19"/>
      <c r="J39" s="40"/>
      <c r="K39" s="40"/>
      <c r="N39"/>
      <c r="O39"/>
      <c r="P39"/>
    </row>
    <row r="40" spans="3:16" ht="21">
      <c r="D40" s="1" t="s">
        <v>75</v>
      </c>
      <c r="E40" s="76">
        <v>29000000</v>
      </c>
      <c r="F40" s="76">
        <v>24000000</v>
      </c>
      <c r="G40" s="40">
        <v>28000000</v>
      </c>
      <c r="H40" s="136">
        <v>27000000</v>
      </c>
      <c r="J40" s="40"/>
      <c r="K40" s="40"/>
      <c r="N40"/>
      <c r="O40"/>
      <c r="P40"/>
    </row>
    <row r="41" spans="3:16" ht="21">
      <c r="H41" s="137">
        <v>100000000</v>
      </c>
      <c r="J41" s="40"/>
      <c r="K41" s="40"/>
      <c r="N41"/>
      <c r="O41"/>
      <c r="P41"/>
    </row>
    <row r="42" spans="3:16" ht="21">
      <c r="H42" s="40"/>
      <c r="I42" s="45"/>
      <c r="J42" s="40"/>
      <c r="K42" s="40"/>
      <c r="N42"/>
      <c r="O42"/>
      <c r="P42"/>
    </row>
  </sheetData>
  <phoneticPr fontId="3" type="noConversion"/>
  <pageMargins left="0.70866141732283472" right="0.41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"/>
  <sheetViews>
    <sheetView topLeftCell="A10" zoomScale="70" zoomScaleNormal="70" workbookViewId="0">
      <selection activeCell="F23" sqref="F23"/>
    </sheetView>
  </sheetViews>
  <sheetFormatPr defaultRowHeight="16.5"/>
  <cols>
    <col min="1" max="2" width="14.5" customWidth="1"/>
    <col min="3" max="3" width="15.375" customWidth="1"/>
    <col min="4" max="4" width="21" customWidth="1"/>
    <col min="5" max="5" width="17.625" customWidth="1"/>
    <col min="6" max="6" width="19.25" customWidth="1"/>
    <col min="7" max="7" width="12.5" bestFit="1" customWidth="1"/>
    <col min="8" max="8" width="13" customWidth="1"/>
    <col min="9" max="9" width="28.75" customWidth="1"/>
    <col min="10" max="10" width="16.375" bestFit="1" customWidth="1"/>
    <col min="11" max="11" width="14" customWidth="1"/>
    <col min="12" max="12" width="29.125" customWidth="1"/>
    <col min="13" max="13" width="20.375" customWidth="1"/>
    <col min="14" max="14" width="28.875" style="40" customWidth="1"/>
    <col min="15" max="15" width="12.625" bestFit="1" customWidth="1"/>
  </cols>
  <sheetData>
    <row r="1" spans="1:14" ht="21" customHeight="1">
      <c r="A1" s="6" t="s">
        <v>41</v>
      </c>
    </row>
    <row r="2" spans="1:14" s="5" customFormat="1" ht="23.25" customHeight="1">
      <c r="A2" s="5" t="s">
        <v>213</v>
      </c>
      <c r="F2" s="4"/>
      <c r="N2" s="41"/>
    </row>
    <row r="3" spans="1:14" s="5" customFormat="1" ht="87" customHeight="1">
      <c r="A3" s="7" t="s">
        <v>12</v>
      </c>
      <c r="B3" s="8" t="s">
        <v>1</v>
      </c>
      <c r="C3" s="8" t="s">
        <v>24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11</v>
      </c>
      <c r="I3" s="8" t="s">
        <v>80</v>
      </c>
      <c r="J3" s="9" t="s">
        <v>25</v>
      </c>
      <c r="K3" s="121" t="s">
        <v>52</v>
      </c>
      <c r="L3" s="194" t="s">
        <v>215</v>
      </c>
      <c r="M3" s="194" t="s">
        <v>219</v>
      </c>
      <c r="N3" s="196" t="s">
        <v>216</v>
      </c>
    </row>
    <row r="4" spans="1:14" s="5" customFormat="1" ht="33" customHeight="1">
      <c r="A4" s="12" t="s">
        <v>17</v>
      </c>
      <c r="B4" s="13" t="s">
        <v>14</v>
      </c>
      <c r="C4" s="14">
        <v>2000</v>
      </c>
      <c r="D4" s="14">
        <v>2500</v>
      </c>
      <c r="E4" s="14">
        <v>3250</v>
      </c>
      <c r="F4" s="14">
        <v>3250</v>
      </c>
      <c r="G4" s="15">
        <v>0</v>
      </c>
      <c r="H4" s="16">
        <f>SUM(C4:G4)</f>
        <v>11000</v>
      </c>
      <c r="I4" s="16"/>
      <c r="J4" s="92">
        <v>100000000</v>
      </c>
      <c r="K4" s="93">
        <v>44000</v>
      </c>
      <c r="L4" s="93">
        <v>170000</v>
      </c>
      <c r="M4" s="195">
        <v>17101</v>
      </c>
      <c r="N4" s="97">
        <f>L4+M4</f>
        <v>187101</v>
      </c>
    </row>
    <row r="5" spans="1:14" s="5" customFormat="1" ht="33" customHeight="1">
      <c r="A5" s="37"/>
      <c r="B5" s="37"/>
      <c r="C5" s="211"/>
      <c r="D5" s="211"/>
      <c r="E5" s="211"/>
      <c r="F5" s="211"/>
      <c r="G5" s="213"/>
      <c r="H5" s="214"/>
      <c r="I5" s="214"/>
      <c r="J5" s="38"/>
      <c r="K5" s="48"/>
      <c r="L5" s="48"/>
      <c r="M5" s="215"/>
      <c r="N5" s="218" t="s">
        <v>245</v>
      </c>
    </row>
    <row r="6" spans="1:14" ht="33.75" customHeight="1">
      <c r="A6" s="6" t="s">
        <v>28</v>
      </c>
      <c r="K6" s="40"/>
      <c r="N6"/>
    </row>
    <row r="7" spans="1:14" s="5" customFormat="1" ht="58.5">
      <c r="A7" s="7" t="s">
        <v>12</v>
      </c>
      <c r="B7" s="8" t="s">
        <v>1</v>
      </c>
      <c r="C7" s="8" t="s">
        <v>24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11</v>
      </c>
      <c r="I7" s="8" t="s">
        <v>80</v>
      </c>
      <c r="J7" s="9" t="s">
        <v>25</v>
      </c>
      <c r="K7" s="121"/>
      <c r="L7" s="194" t="s">
        <v>223</v>
      </c>
      <c r="M7" s="194" t="s">
        <v>219</v>
      </c>
      <c r="N7" s="196" t="s">
        <v>222</v>
      </c>
    </row>
    <row r="8" spans="1:14" s="5" customFormat="1" ht="30" customHeight="1">
      <c r="A8" s="12" t="s">
        <v>172</v>
      </c>
      <c r="B8" s="13" t="s">
        <v>14</v>
      </c>
      <c r="C8" s="14">
        <v>3800</v>
      </c>
      <c r="D8" s="14">
        <v>3000</v>
      </c>
      <c r="E8" s="14">
        <v>3250</v>
      </c>
      <c r="F8" s="14">
        <v>3250</v>
      </c>
      <c r="G8" s="15">
        <v>200</v>
      </c>
      <c r="H8" s="16">
        <f>SUM(C8:G8)</f>
        <v>13500</v>
      </c>
      <c r="I8" s="16">
        <v>56105</v>
      </c>
      <c r="J8" s="92">
        <v>100000000</v>
      </c>
      <c r="K8" s="93"/>
      <c r="L8" s="195">
        <v>233105</v>
      </c>
      <c r="M8" s="195">
        <v>17101</v>
      </c>
      <c r="N8" s="197">
        <f>L8+M8</f>
        <v>250206</v>
      </c>
    </row>
    <row r="9" spans="1:14" ht="28.5" customHeight="1">
      <c r="G9" s="44"/>
      <c r="K9" s="45"/>
      <c r="N9" s="219" t="s">
        <v>246</v>
      </c>
    </row>
    <row r="10" spans="1:14" s="86" customFormat="1" ht="21">
      <c r="A10" s="87" t="s">
        <v>271</v>
      </c>
      <c r="I10" s="88"/>
      <c r="L10" s="89"/>
      <c r="N10" s="90"/>
    </row>
    <row r="11" spans="1:14" s="86" customFormat="1" ht="21">
      <c r="A11" s="87"/>
      <c r="I11" s="88"/>
      <c r="L11" s="89"/>
      <c r="N11" s="90"/>
    </row>
    <row r="12" spans="1:14" s="86" customFormat="1" ht="21">
      <c r="A12" s="239" t="s">
        <v>270</v>
      </c>
      <c r="I12" s="88"/>
      <c r="K12" s="43"/>
      <c r="L12" s="45"/>
      <c r="M12" s="90"/>
    </row>
    <row r="13" spans="1:14" s="240" customFormat="1" ht="21">
      <c r="A13" s="239" t="s">
        <v>285</v>
      </c>
      <c r="I13" s="241"/>
      <c r="K13" s="44"/>
      <c r="L13" s="49"/>
      <c r="M13" s="242"/>
    </row>
    <row r="14" spans="1:14" s="240" customFormat="1" ht="21">
      <c r="A14" s="239" t="s">
        <v>290</v>
      </c>
      <c r="I14" s="241"/>
      <c r="K14" s="44"/>
      <c r="L14" s="49"/>
      <c r="M14" s="242"/>
    </row>
    <row r="15" spans="1:14" s="240" customFormat="1" ht="21">
      <c r="A15" s="239" t="s">
        <v>293</v>
      </c>
      <c r="I15" s="241"/>
      <c r="K15" s="44"/>
      <c r="L15" s="49"/>
      <c r="M15" s="242"/>
    </row>
    <row r="16" spans="1:14" s="240" customFormat="1" ht="21">
      <c r="A16" s="239"/>
      <c r="I16" s="241"/>
      <c r="K16" s="44"/>
      <c r="L16" s="49"/>
      <c r="M16" s="242"/>
    </row>
    <row r="17" spans="1:14" ht="21">
      <c r="A17" t="s">
        <v>76</v>
      </c>
      <c r="B17" s="19"/>
      <c r="C17" s="19"/>
      <c r="M17" s="43"/>
    </row>
    <row r="18" spans="1:14" ht="21">
      <c r="A18" t="s">
        <v>77</v>
      </c>
      <c r="B18" s="19"/>
      <c r="C18" s="19"/>
      <c r="M18" s="43"/>
    </row>
    <row r="19" spans="1:14" ht="21">
      <c r="A19" t="s">
        <v>78</v>
      </c>
      <c r="B19" s="19"/>
      <c r="C19" s="19"/>
      <c r="M19" s="43"/>
    </row>
    <row r="20" spans="1:14" ht="19.5">
      <c r="A20" s="19"/>
      <c r="B20" s="19"/>
      <c r="C20" s="19"/>
      <c r="D20" s="19"/>
      <c r="E20" s="19"/>
      <c r="F20" s="19"/>
      <c r="H20" s="47" t="s">
        <v>220</v>
      </c>
      <c r="I20" s="47">
        <v>11400</v>
      </c>
      <c r="L20" s="54"/>
      <c r="N20"/>
    </row>
    <row r="21" spans="1:14" s="19" customFormat="1" ht="21">
      <c r="A21" s="46"/>
      <c r="B21" s="50" t="s">
        <v>60</v>
      </c>
      <c r="C21" s="50" t="s">
        <v>61</v>
      </c>
      <c r="E21" s="191" t="s">
        <v>193</v>
      </c>
      <c r="H21" s="1" t="s">
        <v>96</v>
      </c>
      <c r="I21" s="1">
        <v>1800</v>
      </c>
      <c r="J21" s="47"/>
      <c r="K21" s="29"/>
    </row>
    <row r="22" spans="1:14" s="19" customFormat="1" ht="21">
      <c r="A22" s="37" t="s">
        <v>55</v>
      </c>
      <c r="B22" s="48">
        <v>7193000</v>
      </c>
      <c r="C22" s="48">
        <v>4323000</v>
      </c>
      <c r="D22" s="78">
        <v>5000000</v>
      </c>
      <c r="E22" s="44"/>
      <c r="H22" s="1" t="s">
        <v>97</v>
      </c>
      <c r="I22" s="1">
        <v>1800</v>
      </c>
      <c r="J22" s="47"/>
      <c r="K22" s="29"/>
    </row>
    <row r="23" spans="1:14" s="19" customFormat="1" ht="21">
      <c r="A23" s="37" t="s">
        <v>56</v>
      </c>
      <c r="B23" s="48">
        <v>42553000</v>
      </c>
      <c r="C23" s="48">
        <v>51370000</v>
      </c>
      <c r="D23" s="78">
        <v>46000000</v>
      </c>
      <c r="E23" s="49">
        <v>51000000</v>
      </c>
      <c r="H23" s="47"/>
      <c r="I23" s="47"/>
      <c r="J23" s="47"/>
      <c r="K23" s="29"/>
    </row>
    <row r="24" spans="1:14" s="19" customFormat="1" ht="21">
      <c r="A24" s="5" t="s">
        <v>57</v>
      </c>
      <c r="B24" s="41">
        <v>39122000</v>
      </c>
      <c r="C24" s="41">
        <v>33800000</v>
      </c>
      <c r="D24" s="78">
        <v>36000000</v>
      </c>
      <c r="E24" s="49">
        <v>12000000</v>
      </c>
      <c r="H24" s="1" t="s">
        <v>98</v>
      </c>
      <c r="I24" s="47" t="s">
        <v>196</v>
      </c>
      <c r="J24" s="122" t="s">
        <v>199</v>
      </c>
    </row>
    <row r="25" spans="1:14" s="19" customFormat="1" ht="21">
      <c r="A25" s="1" t="s">
        <v>75</v>
      </c>
      <c r="B25" s="76">
        <v>29000000</v>
      </c>
      <c r="C25" s="76">
        <v>24000000</v>
      </c>
      <c r="D25" s="78">
        <v>26500000</v>
      </c>
      <c r="E25" s="136">
        <v>26000000</v>
      </c>
      <c r="H25" s="1" t="s">
        <v>99</v>
      </c>
      <c r="I25" s="47" t="s">
        <v>198</v>
      </c>
      <c r="J25" s="122" t="s">
        <v>200</v>
      </c>
    </row>
    <row r="26" spans="1:14" s="19" customFormat="1" ht="21">
      <c r="A26" s="5" t="s">
        <v>58</v>
      </c>
      <c r="B26" s="41"/>
      <c r="C26" s="41"/>
      <c r="D26" s="78"/>
      <c r="E26" s="136">
        <v>89000000</v>
      </c>
      <c r="G26"/>
      <c r="H26" s="47"/>
      <c r="I26" s="47"/>
      <c r="J26" s="47"/>
    </row>
    <row r="27" spans="1:14" s="19" customFormat="1" ht="21">
      <c r="A27" s="1"/>
      <c r="B27" s="76"/>
      <c r="C27" s="76"/>
      <c r="D27" s="40"/>
      <c r="E27" s="136"/>
      <c r="F27"/>
      <c r="G27"/>
      <c r="H27" s="47" t="s">
        <v>100</v>
      </c>
      <c r="I27" s="47"/>
      <c r="J27" s="106"/>
    </row>
    <row r="28" spans="1:14" s="19" customFormat="1" ht="21">
      <c r="A28" s="244" t="s">
        <v>282</v>
      </c>
      <c r="B28" s="29"/>
      <c r="E28" s="137"/>
      <c r="F28"/>
      <c r="G28"/>
      <c r="H28" s="47" t="s">
        <v>90</v>
      </c>
      <c r="I28" s="47"/>
      <c r="J28" s="47"/>
    </row>
    <row r="29" spans="1:14" s="19" customFormat="1" ht="19.5">
      <c r="A29" s="47"/>
      <c r="B29" s="245" t="s">
        <v>276</v>
      </c>
      <c r="C29" s="3" t="s">
        <v>277</v>
      </c>
      <c r="D29" s="246" t="s">
        <v>275</v>
      </c>
      <c r="H29" s="47"/>
      <c r="I29" s="47"/>
      <c r="J29" s="47"/>
    </row>
    <row r="30" spans="1:14" s="19" customFormat="1" ht="21">
      <c r="A30" s="47" t="s">
        <v>278</v>
      </c>
      <c r="B30" s="254">
        <v>8060000</v>
      </c>
      <c r="C30" s="255">
        <v>12000000</v>
      </c>
      <c r="D30" s="256">
        <v>0.67169999999999996</v>
      </c>
      <c r="E30"/>
      <c r="F30"/>
      <c r="G30" s="5"/>
      <c r="H30" s="47" t="s">
        <v>101</v>
      </c>
      <c r="I30" s="47"/>
      <c r="J30" s="47"/>
    </row>
    <row r="31" spans="1:14" ht="21">
      <c r="A31" s="47" t="s">
        <v>27</v>
      </c>
      <c r="B31" s="254">
        <v>52440000</v>
      </c>
      <c r="C31" s="255">
        <v>61000000</v>
      </c>
      <c r="D31" s="257">
        <v>0.86</v>
      </c>
      <c r="G31" s="5"/>
      <c r="M31" s="40"/>
      <c r="N31"/>
    </row>
    <row r="32" spans="1:14" ht="19.5">
      <c r="A32" s="1" t="s">
        <v>75</v>
      </c>
      <c r="B32" s="258">
        <v>18920000</v>
      </c>
      <c r="C32" s="259">
        <v>27000000</v>
      </c>
      <c r="D32" s="256">
        <v>0.70069999999999999</v>
      </c>
      <c r="M32" s="40"/>
      <c r="N32"/>
    </row>
    <row r="33" spans="1:14" ht="19.5">
      <c r="A33" s="47" t="s">
        <v>283</v>
      </c>
      <c r="B33" s="260">
        <f>SUM(B30:B32)</f>
        <v>79420000</v>
      </c>
      <c r="C33" s="261">
        <f>SUM(C30:C32)</f>
        <v>100000000</v>
      </c>
      <c r="D33" s="262">
        <v>0.79420000000000002</v>
      </c>
      <c r="M33" s="40"/>
      <c r="N33"/>
    </row>
    <row r="35" spans="1:14" s="263" customFormat="1" ht="19.5"/>
    <row r="36" spans="1:14" s="263" customFormat="1" ht="19.5"/>
    <row r="37" spans="1:14" s="263" customFormat="1" ht="19.5">
      <c r="A37" s="264"/>
      <c r="B37" s="265"/>
    </row>
    <row r="38" spans="1:14" s="263" customFormat="1" ht="19.5">
      <c r="A38" s="264"/>
      <c r="B38" s="265"/>
    </row>
  </sheetData>
  <phoneticPr fontId="3" type="noConversion"/>
  <pageMargins left="0.23622047244094491" right="0.27559055118110237" top="0.31496062992125984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"/>
  <sheetViews>
    <sheetView topLeftCell="A10" zoomScale="70" zoomScaleNormal="70" workbookViewId="0">
      <selection activeCell="D41" sqref="D41"/>
    </sheetView>
  </sheetViews>
  <sheetFormatPr defaultRowHeight="16.5"/>
  <cols>
    <col min="1" max="1" width="18" customWidth="1"/>
    <col min="2" max="2" width="14" customWidth="1"/>
    <col min="3" max="3" width="13.75" customWidth="1"/>
    <col min="4" max="4" width="20.875" customWidth="1"/>
    <col min="5" max="5" width="17" customWidth="1"/>
    <col min="6" max="6" width="16.875" customWidth="1"/>
    <col min="7" max="7" width="11.125" customWidth="1"/>
    <col min="8" max="8" width="15.125" customWidth="1"/>
    <col min="9" max="9" width="29.125" customWidth="1"/>
    <col min="10" max="10" width="18.25" bestFit="1" customWidth="1"/>
    <col min="11" max="11" width="13.25" customWidth="1"/>
    <col min="12" max="12" width="28.375" customWidth="1"/>
    <col min="13" max="13" width="20.625" bestFit="1" customWidth="1"/>
    <col min="14" max="14" width="24.875" style="40" customWidth="1"/>
    <col min="15" max="15" width="16.5" bestFit="1" customWidth="1"/>
    <col min="16" max="16" width="16" bestFit="1" customWidth="1"/>
    <col min="17" max="17" width="15" bestFit="1" customWidth="1"/>
    <col min="18" max="18" width="13.25" bestFit="1" customWidth="1"/>
    <col min="19" max="19" width="15" bestFit="1" customWidth="1"/>
  </cols>
  <sheetData>
    <row r="1" spans="1:14" ht="21" customHeight="1">
      <c r="A1" s="5" t="s">
        <v>152</v>
      </c>
    </row>
    <row r="2" spans="1:14" s="5" customFormat="1" ht="23.25" customHeight="1">
      <c r="A2" s="5" t="s">
        <v>173</v>
      </c>
      <c r="F2" s="4"/>
      <c r="N2" s="41"/>
    </row>
    <row r="3" spans="1:14" s="5" customFormat="1" ht="23.25" customHeight="1">
      <c r="A3" s="5" t="s">
        <v>213</v>
      </c>
      <c r="F3" s="4"/>
      <c r="N3" s="41"/>
    </row>
    <row r="4" spans="1:14" s="5" customFormat="1" ht="75.75" customHeight="1">
      <c r="A4" s="7" t="s">
        <v>12</v>
      </c>
      <c r="B4" s="8" t="s">
        <v>1</v>
      </c>
      <c r="C4" s="8" t="s">
        <v>24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11</v>
      </c>
      <c r="I4" s="8" t="s">
        <v>80</v>
      </c>
      <c r="J4" s="9" t="s">
        <v>25</v>
      </c>
      <c r="K4" s="121" t="s">
        <v>201</v>
      </c>
      <c r="L4" s="194" t="s">
        <v>215</v>
      </c>
      <c r="M4" s="194" t="s">
        <v>217</v>
      </c>
      <c r="N4" s="196" t="s">
        <v>216</v>
      </c>
    </row>
    <row r="5" spans="1:14" s="5" customFormat="1" ht="27.75" customHeight="1">
      <c r="A5" s="12" t="s">
        <v>42</v>
      </c>
      <c r="B5" s="13" t="s">
        <v>13</v>
      </c>
      <c r="C5" s="14">
        <v>2000</v>
      </c>
      <c r="D5" s="14">
        <v>1000</v>
      </c>
      <c r="E5" s="199">
        <v>3250</v>
      </c>
      <c r="F5" s="199">
        <v>3250</v>
      </c>
      <c r="G5" s="15"/>
      <c r="H5" s="16">
        <f>SUM(C5:G5)</f>
        <v>9500</v>
      </c>
      <c r="I5" s="16"/>
      <c r="J5" s="72">
        <v>100000000</v>
      </c>
      <c r="K5" s="195">
        <v>12400</v>
      </c>
      <c r="L5" s="195">
        <v>139860</v>
      </c>
      <c r="M5" s="93">
        <v>15421.32</v>
      </c>
      <c r="N5" s="197">
        <f>L5+M5</f>
        <v>155281.32</v>
      </c>
    </row>
    <row r="6" spans="1:14" s="5" customFormat="1" ht="27.75" customHeight="1">
      <c r="A6" s="37"/>
      <c r="B6" s="37"/>
      <c r="C6" s="211"/>
      <c r="D6" s="211"/>
      <c r="E6" s="212"/>
      <c r="F6" s="212"/>
      <c r="G6" s="213"/>
      <c r="H6" s="214"/>
      <c r="I6" s="214"/>
      <c r="J6" s="57"/>
      <c r="K6" s="215"/>
      <c r="L6" s="215"/>
      <c r="M6" s="48"/>
      <c r="N6" s="216" t="s">
        <v>243</v>
      </c>
    </row>
    <row r="7" spans="1:14" ht="33.75" customHeight="1">
      <c r="A7" s="6" t="s">
        <v>28</v>
      </c>
      <c r="K7" s="40"/>
      <c r="N7"/>
    </row>
    <row r="8" spans="1:14" s="5" customFormat="1" ht="70.5" customHeight="1">
      <c r="A8" s="7" t="s">
        <v>12</v>
      </c>
      <c r="B8" s="8" t="s">
        <v>1</v>
      </c>
      <c r="C8" s="8" t="s">
        <v>24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11</v>
      </c>
      <c r="I8" s="8" t="s">
        <v>80</v>
      </c>
      <c r="J8" s="9" t="s">
        <v>25</v>
      </c>
      <c r="K8" s="121"/>
      <c r="L8" s="194" t="s">
        <v>223</v>
      </c>
      <c r="M8" s="194" t="s">
        <v>217</v>
      </c>
      <c r="N8" s="196" t="s">
        <v>222</v>
      </c>
    </row>
    <row r="9" spans="1:14" s="5" customFormat="1" ht="35.25" customHeight="1">
      <c r="A9" s="12" t="s">
        <v>17</v>
      </c>
      <c r="B9" s="13" t="s">
        <v>13</v>
      </c>
      <c r="C9" s="14">
        <v>2500</v>
      </c>
      <c r="D9" s="14">
        <v>3000</v>
      </c>
      <c r="E9" s="153">
        <v>2900</v>
      </c>
      <c r="F9" s="153">
        <v>2900</v>
      </c>
      <c r="G9" s="15">
        <v>200</v>
      </c>
      <c r="H9" s="16">
        <f>SUM(C9:G9)</f>
        <v>11500</v>
      </c>
      <c r="I9" s="16">
        <v>25000</v>
      </c>
      <c r="J9" s="72">
        <v>100000000</v>
      </c>
      <c r="K9" s="93"/>
      <c r="L9" s="195">
        <v>174100</v>
      </c>
      <c r="M9" s="93">
        <v>15421</v>
      </c>
      <c r="N9" s="97">
        <f>L9+M9</f>
        <v>189521</v>
      </c>
    </row>
    <row r="10" spans="1:14" ht="27.75" customHeight="1">
      <c r="N10" s="217" t="s">
        <v>244</v>
      </c>
    </row>
    <row r="11" spans="1:14" s="86" customFormat="1" ht="21">
      <c r="A11" s="87" t="s">
        <v>272</v>
      </c>
      <c r="I11" s="88"/>
      <c r="L11" s="89"/>
      <c r="N11" s="90"/>
    </row>
    <row r="12" spans="1:14" s="86" customFormat="1" ht="21">
      <c r="A12" s="87"/>
      <c r="I12" s="88"/>
      <c r="L12" s="89"/>
      <c r="N12" s="90"/>
    </row>
    <row r="13" spans="1:14" s="86" customFormat="1" ht="21">
      <c r="A13" s="239" t="s">
        <v>270</v>
      </c>
      <c r="I13" s="88"/>
      <c r="K13" s="43"/>
      <c r="L13" s="45"/>
      <c r="M13" s="90"/>
    </row>
    <row r="14" spans="1:14" s="240" customFormat="1" ht="21">
      <c r="A14" s="239" t="s">
        <v>286</v>
      </c>
      <c r="I14" s="241"/>
      <c r="K14" s="44"/>
      <c r="L14" s="49"/>
      <c r="M14" s="242"/>
    </row>
    <row r="15" spans="1:14" s="240" customFormat="1" ht="21">
      <c r="A15" s="239" t="s">
        <v>290</v>
      </c>
      <c r="I15" s="241"/>
      <c r="K15" s="44"/>
      <c r="L15" s="49"/>
      <c r="M15" s="242"/>
    </row>
    <row r="16" spans="1:14" s="240" customFormat="1" ht="21">
      <c r="A16" s="239" t="s">
        <v>294</v>
      </c>
      <c r="I16" s="241"/>
      <c r="K16" s="44"/>
      <c r="L16" s="49"/>
      <c r="M16" s="242"/>
    </row>
    <row r="17" spans="1:14" s="240" customFormat="1" ht="21">
      <c r="A17" s="239"/>
      <c r="I17" s="241"/>
      <c r="K17" s="44"/>
      <c r="L17" s="49"/>
      <c r="M17" s="242"/>
    </row>
    <row r="18" spans="1:14" ht="21">
      <c r="A18" t="s">
        <v>77</v>
      </c>
      <c r="B18" s="19"/>
      <c r="C18" s="19"/>
      <c r="M18" s="43"/>
    </row>
    <row r="19" spans="1:14" ht="21">
      <c r="A19" t="s">
        <v>78</v>
      </c>
      <c r="B19" s="19"/>
      <c r="C19" s="19"/>
      <c r="M19" s="43"/>
    </row>
    <row r="20" spans="1:14" s="19" customFormat="1" ht="19.5">
      <c r="H20" s="47" t="s">
        <v>218</v>
      </c>
      <c r="I20" s="47">
        <v>7500</v>
      </c>
      <c r="L20" s="54"/>
    </row>
    <row r="21" spans="1:14" s="19" customFormat="1" ht="21">
      <c r="A21" s="46"/>
      <c r="B21" s="50" t="s">
        <v>60</v>
      </c>
      <c r="C21" s="50" t="s">
        <v>61</v>
      </c>
      <c r="E21" s="191" t="s">
        <v>193</v>
      </c>
      <c r="H21" s="1" t="s">
        <v>96</v>
      </c>
      <c r="I21" s="1">
        <v>1800</v>
      </c>
      <c r="J21" s="47"/>
      <c r="K21" s="29"/>
    </row>
    <row r="22" spans="1:14" s="19" customFormat="1" ht="21">
      <c r="A22" s="37" t="s">
        <v>55</v>
      </c>
      <c r="B22" s="48">
        <v>7193000</v>
      </c>
      <c r="C22" s="48">
        <v>4323000</v>
      </c>
      <c r="D22" s="78">
        <v>5000000</v>
      </c>
      <c r="E22" s="44"/>
      <c r="H22" s="1" t="s">
        <v>97</v>
      </c>
      <c r="I22" s="1">
        <v>1800</v>
      </c>
      <c r="J22" s="47"/>
      <c r="K22" s="29"/>
    </row>
    <row r="23" spans="1:14" s="19" customFormat="1" ht="21">
      <c r="A23" s="37" t="s">
        <v>56</v>
      </c>
      <c r="B23" s="48">
        <v>42553000</v>
      </c>
      <c r="C23" s="48">
        <v>51370000</v>
      </c>
      <c r="D23" s="78">
        <v>46000000</v>
      </c>
      <c r="E23" s="49">
        <v>51000000</v>
      </c>
      <c r="H23" s="47"/>
      <c r="I23" s="47"/>
      <c r="J23" s="47"/>
      <c r="K23" s="29"/>
    </row>
    <row r="24" spans="1:14" s="19" customFormat="1" ht="21">
      <c r="A24" s="5" t="s">
        <v>57</v>
      </c>
      <c r="B24" s="41">
        <v>39122000</v>
      </c>
      <c r="C24" s="41">
        <v>33800000</v>
      </c>
      <c r="D24" s="78">
        <v>36000000</v>
      </c>
      <c r="E24" s="49">
        <v>12000000</v>
      </c>
      <c r="H24" s="1" t="s">
        <v>98</v>
      </c>
      <c r="I24" s="47" t="s">
        <v>196</v>
      </c>
      <c r="J24" s="122" t="s">
        <v>194</v>
      </c>
    </row>
    <row r="25" spans="1:14" s="19" customFormat="1" ht="21">
      <c r="A25" s="1" t="s">
        <v>75</v>
      </c>
      <c r="B25" s="76">
        <v>29000000</v>
      </c>
      <c r="C25" s="76">
        <v>24000000</v>
      </c>
      <c r="D25" s="78">
        <v>26500000</v>
      </c>
      <c r="E25" s="136">
        <v>26000000</v>
      </c>
      <c r="H25" s="1" t="s">
        <v>99</v>
      </c>
      <c r="I25" s="47" t="s">
        <v>197</v>
      </c>
      <c r="J25" s="122" t="s">
        <v>195</v>
      </c>
    </row>
    <row r="26" spans="1:14" s="19" customFormat="1" ht="21">
      <c r="A26" s="5" t="s">
        <v>58</v>
      </c>
      <c r="B26" s="41"/>
      <c r="C26" s="41"/>
      <c r="D26" s="78"/>
      <c r="E26" s="136">
        <v>89000000</v>
      </c>
      <c r="G26" s="99"/>
      <c r="H26" s="47"/>
      <c r="I26" s="105"/>
      <c r="J26" s="47"/>
      <c r="K26" s="47"/>
    </row>
    <row r="27" spans="1:14" s="19" customFormat="1" ht="21">
      <c r="E27" s="136"/>
      <c r="F27"/>
      <c r="G27" s="99"/>
      <c r="H27" s="47" t="s">
        <v>100</v>
      </c>
      <c r="I27" s="47"/>
      <c r="J27" s="47"/>
    </row>
    <row r="28" spans="1:14" s="19" customFormat="1" ht="21">
      <c r="A28" s="244" t="s">
        <v>282</v>
      </c>
      <c r="B28" s="29"/>
      <c r="E28" s="137"/>
      <c r="F28"/>
      <c r="G28" s="99"/>
      <c r="H28" s="47" t="s">
        <v>90</v>
      </c>
      <c r="I28" s="47"/>
      <c r="J28" s="106"/>
    </row>
    <row r="29" spans="1:14" s="19" customFormat="1" ht="21">
      <c r="A29" s="47"/>
      <c r="B29" s="245" t="s">
        <v>276</v>
      </c>
      <c r="C29" s="3" t="s">
        <v>277</v>
      </c>
      <c r="D29" s="246" t="s">
        <v>275</v>
      </c>
      <c r="G29" s="99"/>
      <c r="H29" s="47"/>
      <c r="I29"/>
      <c r="J29" s="77"/>
    </row>
    <row r="30" spans="1:14" s="19" customFormat="1" ht="19.5">
      <c r="A30" s="47" t="s">
        <v>278</v>
      </c>
      <c r="B30" s="254">
        <v>8060000</v>
      </c>
      <c r="C30" s="255">
        <v>12000000</v>
      </c>
      <c r="D30" s="256">
        <v>0.67169999999999996</v>
      </c>
      <c r="E30"/>
      <c r="F30"/>
      <c r="H30" s="47" t="s">
        <v>101</v>
      </c>
      <c r="I30"/>
      <c r="J30" s="77"/>
    </row>
    <row r="31" spans="1:14" ht="21">
      <c r="A31" s="47" t="s">
        <v>27</v>
      </c>
      <c r="B31" s="254">
        <v>52440000</v>
      </c>
      <c r="C31" s="255">
        <v>61000000</v>
      </c>
      <c r="D31" s="257">
        <v>0.86</v>
      </c>
      <c r="J31" s="44"/>
      <c r="N31" s="45"/>
    </row>
    <row r="32" spans="1:14" ht="19.5">
      <c r="A32" s="1" t="s">
        <v>75</v>
      </c>
      <c r="B32" s="258">
        <v>18920000</v>
      </c>
      <c r="C32" s="259">
        <v>27000000</v>
      </c>
      <c r="D32" s="256">
        <v>0.70069999999999999</v>
      </c>
    </row>
    <row r="33" spans="1:4" ht="19.5">
      <c r="A33" s="47" t="s">
        <v>283</v>
      </c>
      <c r="B33" s="260">
        <f>SUM(B30:B32)</f>
        <v>79420000</v>
      </c>
      <c r="C33" s="261">
        <f>SUM(C30:C32)</f>
        <v>100000000</v>
      </c>
      <c r="D33" s="262">
        <v>0.79420000000000002</v>
      </c>
    </row>
    <row r="35" spans="1:4" s="263" customFormat="1" ht="19.5"/>
    <row r="36" spans="1:4" s="263" customFormat="1" ht="19.5"/>
    <row r="37" spans="1:4" s="263" customFormat="1" ht="19.5">
      <c r="A37" s="264"/>
      <c r="B37" s="265"/>
    </row>
    <row r="38" spans="1:4" s="263" customFormat="1" ht="19.5">
      <c r="A38" s="264"/>
      <c r="B38" s="265"/>
    </row>
  </sheetData>
  <phoneticPr fontId="3" type="noConversion"/>
  <pageMargins left="0.27559055118110237" right="0.15748031496062992" top="0.51181102362204722" bottom="0.59055118110236227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A12" zoomScale="70" zoomScaleNormal="70" workbookViewId="0">
      <selection activeCell="C43" sqref="C43"/>
    </sheetView>
  </sheetViews>
  <sheetFormatPr defaultRowHeight="16.5"/>
  <cols>
    <col min="1" max="1" width="14.5" customWidth="1"/>
    <col min="2" max="2" width="17.75" customWidth="1"/>
    <col min="3" max="3" width="18.625" customWidth="1"/>
    <col min="4" max="4" width="19.25" customWidth="1"/>
    <col min="5" max="5" width="17.75" customWidth="1"/>
    <col min="6" max="6" width="15" customWidth="1"/>
    <col min="7" max="7" width="12.5" bestFit="1" customWidth="1"/>
    <col min="8" max="8" width="15.875" customWidth="1"/>
    <col min="9" max="9" width="19.75" customWidth="1"/>
    <col min="10" max="10" width="16.125" customWidth="1"/>
    <col min="11" max="11" width="13.625" bestFit="1" customWidth="1"/>
    <col min="12" max="12" width="22.875" customWidth="1"/>
    <col min="13" max="13" width="22" customWidth="1"/>
    <col min="14" max="14" width="24" style="40" customWidth="1"/>
    <col min="15" max="15" width="13.375" bestFit="1" customWidth="1"/>
  </cols>
  <sheetData>
    <row r="1" spans="1:14" ht="21" customHeight="1">
      <c r="A1" s="6" t="s">
        <v>41</v>
      </c>
    </row>
    <row r="2" spans="1:14" s="5" customFormat="1" ht="23.25" customHeight="1">
      <c r="A2" s="5" t="s">
        <v>152</v>
      </c>
      <c r="F2" s="4"/>
      <c r="N2" s="41"/>
    </row>
    <row r="3" spans="1:14" s="5" customFormat="1" ht="23.25" customHeight="1">
      <c r="A3" s="5" t="s">
        <v>213</v>
      </c>
      <c r="F3" s="4"/>
      <c r="N3" s="41"/>
    </row>
    <row r="4" spans="1:14" s="5" customFormat="1" ht="58.5">
      <c r="A4" s="7" t="s">
        <v>12</v>
      </c>
      <c r="B4" s="8" t="s">
        <v>1</v>
      </c>
      <c r="C4" s="8" t="s">
        <v>24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11</v>
      </c>
      <c r="I4" s="8" t="s">
        <v>80</v>
      </c>
      <c r="J4" s="9" t="s">
        <v>25</v>
      </c>
      <c r="K4" s="121" t="s">
        <v>52</v>
      </c>
      <c r="L4" s="194" t="s">
        <v>215</v>
      </c>
      <c r="M4" s="194" t="s">
        <v>224</v>
      </c>
      <c r="N4" s="196" t="s">
        <v>216</v>
      </c>
    </row>
    <row r="5" spans="1:14" s="5" customFormat="1" ht="34.5" customHeight="1">
      <c r="A5" s="12" t="s">
        <v>19</v>
      </c>
      <c r="B5" s="13" t="s">
        <v>45</v>
      </c>
      <c r="C5" s="14">
        <v>2000</v>
      </c>
      <c r="D5" s="14">
        <v>0</v>
      </c>
      <c r="E5" s="14">
        <v>2750</v>
      </c>
      <c r="F5" s="14">
        <v>2750</v>
      </c>
      <c r="G5" s="15">
        <v>0</v>
      </c>
      <c r="H5" s="16">
        <f>SUM(C5:G5)</f>
        <v>7500</v>
      </c>
      <c r="I5" s="16"/>
      <c r="J5" s="72">
        <v>61000000</v>
      </c>
      <c r="K5" s="93">
        <v>8373</v>
      </c>
      <c r="L5" s="93">
        <v>66000</v>
      </c>
      <c r="M5" s="195">
        <v>13069</v>
      </c>
      <c r="N5" s="97">
        <f>L5+M5</f>
        <v>79069</v>
      </c>
    </row>
    <row r="6" spans="1:14" s="5" customFormat="1" ht="34.5" customHeight="1">
      <c r="A6" s="37"/>
      <c r="B6" s="37"/>
      <c r="C6" s="211"/>
      <c r="D6" s="211"/>
      <c r="E6" s="211"/>
      <c r="F6" s="211"/>
      <c r="G6" s="213"/>
      <c r="H6" s="214"/>
      <c r="I6" s="214"/>
      <c r="J6" s="57"/>
      <c r="K6" s="48"/>
      <c r="L6" s="48"/>
      <c r="M6" s="215"/>
      <c r="N6" s="218" t="s">
        <v>249</v>
      </c>
    </row>
    <row r="7" spans="1:14" ht="33.75" customHeight="1">
      <c r="A7" s="6" t="s">
        <v>28</v>
      </c>
      <c r="K7" s="40"/>
      <c r="N7"/>
    </row>
    <row r="8" spans="1:14" s="5" customFormat="1" ht="58.5">
      <c r="A8" s="7" t="s">
        <v>12</v>
      </c>
      <c r="B8" s="8" t="s">
        <v>1</v>
      </c>
      <c r="C8" s="8" t="s">
        <v>24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11</v>
      </c>
      <c r="I8" s="8" t="s">
        <v>80</v>
      </c>
      <c r="J8" s="9" t="s">
        <v>25</v>
      </c>
      <c r="K8" s="121"/>
      <c r="L8" s="194" t="s">
        <v>223</v>
      </c>
      <c r="M8" s="194" t="s">
        <v>224</v>
      </c>
      <c r="N8" s="196" t="s">
        <v>222</v>
      </c>
    </row>
    <row r="9" spans="1:14" s="5" customFormat="1" ht="28.5" customHeight="1">
      <c r="A9" s="12" t="s">
        <v>19</v>
      </c>
      <c r="B9" s="13" t="s">
        <v>45</v>
      </c>
      <c r="C9" s="14">
        <v>2300</v>
      </c>
      <c r="D9" s="14">
        <v>1000</v>
      </c>
      <c r="E9" s="153">
        <v>2600</v>
      </c>
      <c r="F9" s="153">
        <v>2600</v>
      </c>
      <c r="G9" s="15">
        <v>200</v>
      </c>
      <c r="H9" s="16">
        <f>SUM(C9:G9)</f>
        <v>8700</v>
      </c>
      <c r="I9" s="16">
        <v>13965</v>
      </c>
      <c r="J9" s="72">
        <v>61000000</v>
      </c>
      <c r="K9" s="93"/>
      <c r="L9" s="93">
        <v>128065</v>
      </c>
      <c r="M9" s="195">
        <v>13069</v>
      </c>
      <c r="N9" s="197">
        <f>L9+M9</f>
        <v>141134</v>
      </c>
    </row>
    <row r="10" spans="1:14" ht="21.75" customHeight="1">
      <c r="N10" s="217" t="s">
        <v>250</v>
      </c>
    </row>
    <row r="11" spans="1:14" s="86" customFormat="1" ht="21">
      <c r="A11" s="87" t="s">
        <v>267</v>
      </c>
      <c r="I11" s="88"/>
      <c r="L11" s="89"/>
      <c r="N11" s="90"/>
    </row>
    <row r="12" spans="1:14" s="86" customFormat="1" ht="21">
      <c r="A12" s="87"/>
      <c r="I12" s="88"/>
      <c r="L12" s="89"/>
      <c r="N12" s="90"/>
    </row>
    <row r="13" spans="1:14" s="86" customFormat="1" ht="21">
      <c r="A13" s="239" t="s">
        <v>270</v>
      </c>
      <c r="I13" s="88"/>
      <c r="K13" s="43"/>
      <c r="L13" s="45"/>
      <c r="M13" s="90"/>
    </row>
    <row r="14" spans="1:14" s="240" customFormat="1" ht="21">
      <c r="A14" s="239" t="s">
        <v>287</v>
      </c>
      <c r="I14" s="241"/>
      <c r="K14" s="44"/>
      <c r="L14" s="49"/>
      <c r="M14" s="242"/>
    </row>
    <row r="15" spans="1:14" s="240" customFormat="1" ht="21">
      <c r="A15" s="239" t="s">
        <v>290</v>
      </c>
      <c r="I15" s="241"/>
      <c r="K15" s="44"/>
      <c r="L15" s="49"/>
      <c r="M15" s="242"/>
    </row>
    <row r="16" spans="1:14" s="240" customFormat="1" ht="21">
      <c r="A16" s="239" t="s">
        <v>295</v>
      </c>
      <c r="I16" s="241"/>
      <c r="K16" s="44"/>
      <c r="L16" s="49"/>
      <c r="M16" s="242"/>
    </row>
    <row r="17" spans="1:14" s="240" customFormat="1" ht="21">
      <c r="A17" s="239"/>
      <c r="I17" s="241"/>
      <c r="K17" s="44"/>
      <c r="L17" s="49"/>
      <c r="M17" s="242"/>
    </row>
    <row r="18" spans="1:14" ht="21">
      <c r="A18" t="s">
        <v>76</v>
      </c>
      <c r="B18" s="19"/>
      <c r="C18" s="19"/>
      <c r="M18" s="43"/>
    </row>
    <row r="19" spans="1:14" ht="21">
      <c r="A19" t="s">
        <v>77</v>
      </c>
      <c r="B19" s="19"/>
      <c r="C19" s="19"/>
      <c r="M19" s="43"/>
    </row>
    <row r="20" spans="1:14" ht="21">
      <c r="A20" t="s">
        <v>78</v>
      </c>
      <c r="B20" s="19"/>
      <c r="C20" s="19"/>
      <c r="M20" s="43"/>
    </row>
    <row r="21" spans="1:14" ht="19.5">
      <c r="A21" s="19"/>
      <c r="B21" s="19"/>
      <c r="C21" s="19"/>
      <c r="D21" s="19"/>
      <c r="E21" s="19"/>
      <c r="F21" s="19"/>
      <c r="H21" s="47" t="s">
        <v>220</v>
      </c>
      <c r="I21" s="47">
        <v>6900</v>
      </c>
      <c r="J21" s="47"/>
      <c r="K21" s="47"/>
      <c r="L21" s="106"/>
      <c r="N21"/>
    </row>
    <row r="22" spans="1:14" s="19" customFormat="1" ht="21">
      <c r="A22" s="46"/>
      <c r="B22" s="50" t="s">
        <v>60</v>
      </c>
      <c r="C22" s="50" t="s">
        <v>61</v>
      </c>
      <c r="E22" s="191" t="s">
        <v>193</v>
      </c>
      <c r="F22" s="191"/>
      <c r="H22" s="1" t="s">
        <v>96</v>
      </c>
      <c r="I22" s="1">
        <v>1400</v>
      </c>
      <c r="J22" s="47"/>
      <c r="K22" s="107"/>
    </row>
    <row r="23" spans="1:14" s="19" customFormat="1" ht="21">
      <c r="A23" s="37" t="s">
        <v>55</v>
      </c>
      <c r="B23" s="48">
        <v>7193000</v>
      </c>
      <c r="C23" s="48">
        <v>4323000</v>
      </c>
      <c r="D23" s="78">
        <v>5000000</v>
      </c>
      <c r="E23" s="44"/>
      <c r="F23" s="44"/>
      <c r="H23" s="1" t="s">
        <v>97</v>
      </c>
      <c r="I23" s="1">
        <v>1400</v>
      </c>
      <c r="J23" s="47"/>
      <c r="K23" s="107"/>
    </row>
    <row r="24" spans="1:14" s="19" customFormat="1" ht="21">
      <c r="A24" s="37" t="s">
        <v>56</v>
      </c>
      <c r="B24" s="48">
        <v>42553000</v>
      </c>
      <c r="C24" s="48">
        <v>51370000</v>
      </c>
      <c r="D24" s="78">
        <v>46000000</v>
      </c>
      <c r="E24" s="49">
        <v>51000000</v>
      </c>
      <c r="F24" s="49"/>
      <c r="H24" s="47"/>
      <c r="I24" s="47"/>
      <c r="J24" s="47"/>
      <c r="K24" s="107"/>
    </row>
    <row r="25" spans="1:14" s="19" customFormat="1" ht="21">
      <c r="A25" s="5" t="s">
        <v>57</v>
      </c>
      <c r="B25" s="41">
        <v>39122000</v>
      </c>
      <c r="C25" s="41">
        <v>33800000</v>
      </c>
      <c r="D25" s="78">
        <v>36000000</v>
      </c>
      <c r="E25" s="49">
        <v>12000000</v>
      </c>
      <c r="F25" s="49"/>
      <c r="H25" s="1" t="s">
        <v>98</v>
      </c>
      <c r="I25" s="47" t="s">
        <v>196</v>
      </c>
      <c r="J25" s="122" t="s">
        <v>199</v>
      </c>
    </row>
    <row r="26" spans="1:14" s="19" customFormat="1" ht="21">
      <c r="A26" s="1" t="s">
        <v>75</v>
      </c>
      <c r="B26" s="76">
        <v>29000000</v>
      </c>
      <c r="C26" s="76">
        <v>24000000</v>
      </c>
      <c r="D26" s="78">
        <v>26500000</v>
      </c>
      <c r="E26" s="136">
        <v>26000000</v>
      </c>
      <c r="F26" s="136"/>
      <c r="H26" s="1" t="s">
        <v>99</v>
      </c>
      <c r="I26" s="47" t="s">
        <v>206</v>
      </c>
      <c r="J26" s="122" t="s">
        <v>205</v>
      </c>
    </row>
    <row r="27" spans="1:14" s="19" customFormat="1" ht="21">
      <c r="A27" s="5" t="s">
        <v>58</v>
      </c>
      <c r="B27" s="41"/>
      <c r="C27" s="41"/>
      <c r="D27" s="78"/>
      <c r="E27" s="136">
        <v>89000000</v>
      </c>
      <c r="F27" s="136"/>
      <c r="G27" s="99"/>
      <c r="H27" s="47"/>
      <c r="I27" s="105"/>
      <c r="J27" s="47"/>
      <c r="K27" s="47"/>
    </row>
    <row r="28" spans="1:14" s="19" customFormat="1" ht="21">
      <c r="A28" s="1"/>
      <c r="B28" s="76"/>
      <c r="C28" s="76"/>
      <c r="D28" s="40"/>
      <c r="E28" s="136"/>
      <c r="F28"/>
      <c r="G28" s="99"/>
      <c r="H28" s="47" t="s">
        <v>100</v>
      </c>
      <c r="I28" s="47"/>
      <c r="J28" s="47"/>
      <c r="K28" s="47"/>
    </row>
    <row r="29" spans="1:14" s="19" customFormat="1" ht="21">
      <c r="A29" s="244" t="s">
        <v>282</v>
      </c>
      <c r="B29" s="29"/>
      <c r="E29" s="137"/>
      <c r="F29"/>
      <c r="G29" s="99"/>
      <c r="H29" s="47" t="s">
        <v>90</v>
      </c>
      <c r="I29" s="47"/>
      <c r="J29" s="106"/>
      <c r="K29" s="47"/>
    </row>
    <row r="30" spans="1:14" s="19" customFormat="1" ht="19.5">
      <c r="A30" s="47"/>
      <c r="B30" s="245" t="s">
        <v>276</v>
      </c>
      <c r="C30" s="3" t="s">
        <v>277</v>
      </c>
      <c r="D30" s="246" t="s">
        <v>275</v>
      </c>
      <c r="H30" s="47"/>
      <c r="I30"/>
      <c r="J30" s="77"/>
    </row>
    <row r="31" spans="1:14" s="19" customFormat="1" ht="19.5">
      <c r="A31" s="47" t="s">
        <v>278</v>
      </c>
      <c r="B31" s="254">
        <v>8060000</v>
      </c>
      <c r="C31" s="255">
        <v>12000000</v>
      </c>
      <c r="D31" s="256">
        <v>0.67169999999999996</v>
      </c>
      <c r="E31"/>
      <c r="F31"/>
      <c r="G31"/>
      <c r="H31" s="47" t="s">
        <v>101</v>
      </c>
      <c r="I31"/>
      <c r="J31" s="77"/>
    </row>
    <row r="32" spans="1:14" ht="21">
      <c r="A32" s="47" t="s">
        <v>27</v>
      </c>
      <c r="B32" s="254">
        <v>52440000</v>
      </c>
      <c r="C32" s="255">
        <v>61000000</v>
      </c>
      <c r="D32" s="257">
        <v>0.86</v>
      </c>
      <c r="I32" s="44"/>
      <c r="M32" s="40"/>
      <c r="N32"/>
    </row>
    <row r="33" spans="1:10" ht="21">
      <c r="A33" s="1" t="s">
        <v>75</v>
      </c>
      <c r="B33" s="258">
        <v>18920000</v>
      </c>
      <c r="C33" s="259">
        <v>27000000</v>
      </c>
      <c r="D33" s="256">
        <v>0.70069999999999999</v>
      </c>
      <c r="H33" s="5"/>
      <c r="J33" s="44"/>
    </row>
    <row r="34" spans="1:10" ht="19.5">
      <c r="A34" s="47" t="s">
        <v>283</v>
      </c>
      <c r="B34" s="260">
        <f>SUM(B31:B33)</f>
        <v>79420000</v>
      </c>
      <c r="C34" s="261">
        <f>SUM(C31:C33)</f>
        <v>100000000</v>
      </c>
      <c r="D34" s="262">
        <v>0.79420000000000002</v>
      </c>
    </row>
    <row r="36" spans="1:10" s="263" customFormat="1" ht="19.5"/>
    <row r="37" spans="1:10" s="263" customFormat="1" ht="19.5"/>
    <row r="38" spans="1:10" s="263" customFormat="1" ht="19.5">
      <c r="A38" s="264"/>
      <c r="B38" s="265"/>
    </row>
    <row r="39" spans="1:10" s="263" customFormat="1" ht="19.5">
      <c r="A39" s="264"/>
      <c r="B39" s="265"/>
    </row>
  </sheetData>
  <phoneticPr fontId="3" type="noConversion"/>
  <pageMargins left="0.70866141732283472" right="0.26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7"/>
  <sheetViews>
    <sheetView topLeftCell="D1" workbookViewId="0">
      <selection activeCell="L18" sqref="L18"/>
    </sheetView>
  </sheetViews>
  <sheetFormatPr defaultRowHeight="16.5"/>
  <cols>
    <col min="1" max="2" width="0" hidden="1" customWidth="1"/>
    <col min="3" max="3" width="12.5" hidden="1" customWidth="1"/>
    <col min="4" max="4" width="14.5" customWidth="1"/>
    <col min="6" max="8" width="0" hidden="1" customWidth="1"/>
    <col min="9" max="12" width="12.5" bestFit="1" customWidth="1"/>
    <col min="13" max="14" width="16.25" bestFit="1" customWidth="1"/>
    <col min="15" max="15" width="12.5" hidden="1" customWidth="1"/>
    <col min="16" max="16" width="19.125" customWidth="1"/>
    <col min="17" max="17" width="16.25" bestFit="1" customWidth="1"/>
    <col min="18" max="19" width="16.25" hidden="1" customWidth="1"/>
    <col min="20" max="20" width="14.625" hidden="1" customWidth="1"/>
  </cols>
  <sheetData>
    <row r="1" spans="1:18" ht="21" customHeight="1">
      <c r="D1" s="6" t="s">
        <v>41</v>
      </c>
    </row>
    <row r="2" spans="1:18" s="5" customFormat="1" ht="23.25" customHeight="1">
      <c r="I2" s="4"/>
    </row>
    <row r="3" spans="1:18" s="5" customFormat="1" ht="23.25" customHeight="1">
      <c r="A3" s="7" t="s">
        <v>3</v>
      </c>
      <c r="B3" s="8" t="s">
        <v>0</v>
      </c>
      <c r="C3" s="8" t="s">
        <v>1</v>
      </c>
      <c r="D3" s="8" t="s">
        <v>12</v>
      </c>
      <c r="E3" s="8" t="s">
        <v>1</v>
      </c>
      <c r="F3" s="8" t="s">
        <v>10</v>
      </c>
      <c r="G3" s="8" t="s">
        <v>5</v>
      </c>
      <c r="H3" s="8" t="s">
        <v>23</v>
      </c>
      <c r="I3" s="8" t="s">
        <v>24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11</v>
      </c>
      <c r="O3" s="9" t="s">
        <v>4</v>
      </c>
      <c r="P3" s="8" t="s">
        <v>22</v>
      </c>
      <c r="Q3" s="10" t="s">
        <v>25</v>
      </c>
      <c r="R3" s="11" t="s">
        <v>26</v>
      </c>
    </row>
    <row r="4" spans="1:18" s="5" customFormat="1" ht="23.25" customHeight="1">
      <c r="A4" s="12" t="s">
        <v>27</v>
      </c>
      <c r="B4" s="13">
        <v>2013040801</v>
      </c>
      <c r="C4" s="13" t="s">
        <v>2</v>
      </c>
      <c r="D4" s="13" t="s">
        <v>46</v>
      </c>
      <c r="E4" s="13" t="s">
        <v>47</v>
      </c>
      <c r="F4" s="13"/>
      <c r="G4" s="14">
        <v>17510</v>
      </c>
      <c r="H4" s="14"/>
      <c r="I4" s="14">
        <v>1575</v>
      </c>
      <c r="J4" s="14">
        <v>1300</v>
      </c>
      <c r="K4" s="35">
        <v>962.5</v>
      </c>
      <c r="L4" s="35">
        <v>962.5</v>
      </c>
      <c r="M4" s="15">
        <v>0</v>
      </c>
      <c r="N4" s="16">
        <f>SUM(I4:M4)</f>
        <v>4800</v>
      </c>
      <c r="O4" s="16"/>
      <c r="P4" s="16">
        <v>0</v>
      </c>
      <c r="Q4" s="17">
        <v>380000000</v>
      </c>
      <c r="R4" s="18">
        <v>865996</v>
      </c>
    </row>
    <row r="5" spans="1:18" ht="33.75" customHeight="1">
      <c r="D5" s="6" t="s">
        <v>28</v>
      </c>
    </row>
    <row r="6" spans="1:18" s="5" customFormat="1" ht="23.25" customHeight="1">
      <c r="A6" s="7" t="s">
        <v>3</v>
      </c>
      <c r="B6" s="8" t="s">
        <v>0</v>
      </c>
      <c r="C6" s="8" t="s">
        <v>1</v>
      </c>
      <c r="D6" s="8" t="s">
        <v>12</v>
      </c>
      <c r="E6" s="8" t="s">
        <v>1</v>
      </c>
      <c r="F6" s="8" t="s">
        <v>10</v>
      </c>
      <c r="G6" s="8" t="s">
        <v>5</v>
      </c>
      <c r="H6" s="8" t="s">
        <v>23</v>
      </c>
      <c r="I6" s="8" t="s">
        <v>24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11</v>
      </c>
      <c r="O6" s="9" t="s">
        <v>4</v>
      </c>
      <c r="P6" s="8" t="s">
        <v>22</v>
      </c>
      <c r="Q6" s="10" t="s">
        <v>25</v>
      </c>
      <c r="R6" s="11" t="s">
        <v>26</v>
      </c>
    </row>
    <row r="7" spans="1:18" s="5" customFormat="1" ht="23.25" customHeight="1">
      <c r="A7" s="12" t="s">
        <v>27</v>
      </c>
      <c r="B7" s="13">
        <v>2013040801</v>
      </c>
      <c r="C7" s="13" t="s">
        <v>2</v>
      </c>
      <c r="D7" s="13" t="s">
        <v>46</v>
      </c>
      <c r="E7" s="13" t="s">
        <v>47</v>
      </c>
      <c r="F7" s="13"/>
      <c r="G7" s="14">
        <v>17510</v>
      </c>
      <c r="H7" s="14"/>
      <c r="I7" s="14">
        <v>2992</v>
      </c>
      <c r="J7" s="14">
        <v>1300</v>
      </c>
      <c r="K7" s="35">
        <v>962.5</v>
      </c>
      <c r="L7" s="35">
        <v>962.5</v>
      </c>
      <c r="M7" s="15">
        <v>0</v>
      </c>
      <c r="N7" s="16">
        <f>SUM(I7:M7)</f>
        <v>6217</v>
      </c>
      <c r="O7" s="16"/>
      <c r="P7" s="16">
        <v>0</v>
      </c>
      <c r="Q7" s="17">
        <v>380000000</v>
      </c>
      <c r="R7" s="18">
        <v>865996</v>
      </c>
    </row>
    <row r="10" spans="1:18" s="19" customFormat="1">
      <c r="D10" s="19" t="s">
        <v>29</v>
      </c>
    </row>
    <row r="11" spans="1:18" s="19" customFormat="1" ht="21">
      <c r="D11" s="19" t="s">
        <v>30</v>
      </c>
      <c r="M11" s="20" t="s">
        <v>20</v>
      </c>
      <c r="N11" s="21" t="s">
        <v>21</v>
      </c>
      <c r="O11" s="22"/>
      <c r="P11" s="34" t="s">
        <v>31</v>
      </c>
    </row>
    <row r="12" spans="1:18" s="19" customFormat="1" ht="21">
      <c r="D12" s="19" t="s">
        <v>32</v>
      </c>
      <c r="M12" s="23">
        <v>336865215</v>
      </c>
      <c r="N12" s="24">
        <v>416435387</v>
      </c>
      <c r="O12" s="25"/>
      <c r="P12" s="26">
        <v>376650301</v>
      </c>
    </row>
    <row r="13" spans="1:18" s="19" customFormat="1">
      <c r="D13" s="19" t="s">
        <v>33</v>
      </c>
      <c r="M13" s="27"/>
    </row>
    <row r="14" spans="1:18" s="19" customFormat="1" ht="21">
      <c r="D14" s="28" t="s">
        <v>34</v>
      </c>
      <c r="E14" s="29">
        <v>1.1999999999999999E-3</v>
      </c>
      <c r="M14" s="30"/>
    </row>
    <row r="15" spans="1:18" s="19" customFormat="1" ht="21">
      <c r="D15" s="31" t="s">
        <v>35</v>
      </c>
      <c r="E15" s="29">
        <v>1E-3</v>
      </c>
      <c r="M15" s="32"/>
    </row>
    <row r="16" spans="1:18" s="19" customFormat="1">
      <c r="D16" s="31" t="s">
        <v>36</v>
      </c>
      <c r="E16" s="29">
        <v>8.0000000000000004E-4</v>
      </c>
      <c r="M16" s="27"/>
    </row>
    <row r="17" spans="4:13" s="19" customFormat="1">
      <c r="D17" s="31" t="s">
        <v>37</v>
      </c>
      <c r="E17" s="29">
        <v>5.9999999999999995E-4</v>
      </c>
      <c r="M17" s="27"/>
    </row>
    <row r="18" spans="4:13" s="19" customFormat="1">
      <c r="D18" s="31" t="s">
        <v>38</v>
      </c>
      <c r="E18" s="29">
        <v>5.0000000000000001E-4</v>
      </c>
      <c r="M18" s="27"/>
    </row>
    <row r="19" spans="4:13" s="19" customFormat="1"/>
    <row r="20" spans="4:13" s="19" customFormat="1">
      <c r="D20" s="31" t="s">
        <v>39</v>
      </c>
    </row>
    <row r="21" spans="4:13" s="19" customFormat="1">
      <c r="D21" s="28" t="s">
        <v>15</v>
      </c>
      <c r="E21" s="33">
        <v>-5.9999999999999995E-4</v>
      </c>
    </row>
    <row r="22" spans="4:13" s="19" customFormat="1">
      <c r="D22" s="31" t="s">
        <v>16</v>
      </c>
      <c r="E22" s="33">
        <v>-5.0000000000000001E-4</v>
      </c>
    </row>
    <row r="23" spans="4:13" s="19" customFormat="1">
      <c r="D23" s="31" t="s">
        <v>17</v>
      </c>
      <c r="E23" s="33">
        <v>-4.0000000000000002E-4</v>
      </c>
    </row>
    <row r="24" spans="4:13" s="19" customFormat="1">
      <c r="D24" s="31" t="s">
        <v>18</v>
      </c>
      <c r="E24" s="33">
        <v>-2.9999999999999997E-4</v>
      </c>
    </row>
    <row r="25" spans="4:13" s="19" customFormat="1">
      <c r="D25" s="31" t="s">
        <v>19</v>
      </c>
      <c r="E25" s="33">
        <v>-2.0000000000000001E-4</v>
      </c>
    </row>
    <row r="26" spans="4:13" s="19" customFormat="1"/>
    <row r="27" spans="4:13" s="19" customFormat="1">
      <c r="D27" s="31" t="s">
        <v>40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7"/>
  <sheetViews>
    <sheetView topLeftCell="D1" workbookViewId="0">
      <selection activeCell="K16" sqref="K16"/>
    </sheetView>
  </sheetViews>
  <sheetFormatPr defaultRowHeight="16.5"/>
  <cols>
    <col min="1" max="2" width="0" hidden="1" customWidth="1"/>
    <col min="3" max="3" width="12.5" hidden="1" customWidth="1"/>
    <col min="4" max="4" width="14.5" customWidth="1"/>
    <col min="6" max="8" width="0" hidden="1" customWidth="1"/>
    <col min="9" max="12" width="12.5" bestFit="1" customWidth="1"/>
    <col min="13" max="14" width="16.25" bestFit="1" customWidth="1"/>
    <col min="15" max="15" width="12.5" hidden="1" customWidth="1"/>
    <col min="16" max="16" width="19.125" customWidth="1"/>
    <col min="17" max="17" width="16.25" bestFit="1" customWidth="1"/>
    <col min="18" max="19" width="16.25" hidden="1" customWidth="1"/>
    <col min="20" max="20" width="14.625" hidden="1" customWidth="1"/>
  </cols>
  <sheetData>
    <row r="1" spans="1:18" ht="21" customHeight="1">
      <c r="D1" s="6" t="s">
        <v>41</v>
      </c>
    </row>
    <row r="2" spans="1:18" s="5" customFormat="1" ht="23.25" customHeight="1">
      <c r="I2" s="4"/>
    </row>
    <row r="3" spans="1:18" s="5" customFormat="1" ht="23.25" customHeight="1">
      <c r="A3" s="7" t="s">
        <v>3</v>
      </c>
      <c r="B3" s="8" t="s">
        <v>0</v>
      </c>
      <c r="C3" s="8" t="s">
        <v>1</v>
      </c>
      <c r="D3" s="8" t="s">
        <v>12</v>
      </c>
      <c r="E3" s="8" t="s">
        <v>1</v>
      </c>
      <c r="F3" s="8" t="s">
        <v>10</v>
      </c>
      <c r="G3" s="8" t="s">
        <v>5</v>
      </c>
      <c r="H3" s="8" t="s">
        <v>23</v>
      </c>
      <c r="I3" s="8" t="s">
        <v>24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11</v>
      </c>
      <c r="O3" s="9" t="s">
        <v>4</v>
      </c>
      <c r="P3" s="8" t="s">
        <v>22</v>
      </c>
      <c r="Q3" s="10" t="s">
        <v>25</v>
      </c>
      <c r="R3" s="11" t="s">
        <v>26</v>
      </c>
    </row>
    <row r="4" spans="1:18" s="5" customFormat="1" ht="23.25" customHeight="1">
      <c r="A4" s="12" t="s">
        <v>27</v>
      </c>
      <c r="B4" s="13">
        <v>2013040801</v>
      </c>
      <c r="C4" s="13" t="s">
        <v>2</v>
      </c>
      <c r="D4" s="13" t="s">
        <v>46</v>
      </c>
      <c r="E4" s="13" t="s">
        <v>48</v>
      </c>
      <c r="F4" s="13"/>
      <c r="G4" s="14">
        <v>17510</v>
      </c>
      <c r="H4" s="14"/>
      <c r="I4" s="14">
        <v>1500</v>
      </c>
      <c r="J4" s="14">
        <v>0</v>
      </c>
      <c r="K4" s="14">
        <v>0</v>
      </c>
      <c r="L4" s="14">
        <v>0</v>
      </c>
      <c r="M4" s="15">
        <v>0</v>
      </c>
      <c r="N4" s="16">
        <f>SUM(I4:M4)</f>
        <v>1500</v>
      </c>
      <c r="O4" s="16"/>
      <c r="P4" s="16">
        <v>0</v>
      </c>
      <c r="Q4" s="17">
        <v>380000000</v>
      </c>
      <c r="R4" s="18">
        <v>865996</v>
      </c>
    </row>
    <row r="5" spans="1:18" ht="33.75" customHeight="1">
      <c r="D5" s="6" t="s">
        <v>28</v>
      </c>
    </row>
    <row r="6" spans="1:18" s="5" customFormat="1" ht="23.25" customHeight="1">
      <c r="A6" s="7" t="s">
        <v>3</v>
      </c>
      <c r="B6" s="8" t="s">
        <v>0</v>
      </c>
      <c r="C6" s="8" t="s">
        <v>1</v>
      </c>
      <c r="D6" s="8" t="s">
        <v>12</v>
      </c>
      <c r="E6" s="8" t="s">
        <v>1</v>
      </c>
      <c r="F6" s="8" t="s">
        <v>10</v>
      </c>
      <c r="G6" s="8" t="s">
        <v>5</v>
      </c>
      <c r="H6" s="8" t="s">
        <v>23</v>
      </c>
      <c r="I6" s="8" t="s">
        <v>24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11</v>
      </c>
      <c r="O6" s="9" t="s">
        <v>4</v>
      </c>
      <c r="P6" s="8" t="s">
        <v>22</v>
      </c>
      <c r="Q6" s="10" t="s">
        <v>25</v>
      </c>
      <c r="R6" s="11" t="s">
        <v>26</v>
      </c>
    </row>
    <row r="7" spans="1:18" s="5" customFormat="1" ht="23.25" customHeight="1">
      <c r="A7" s="12" t="s">
        <v>27</v>
      </c>
      <c r="B7" s="13">
        <v>2013040801</v>
      </c>
      <c r="C7" s="13" t="s">
        <v>2</v>
      </c>
      <c r="D7" s="13" t="s">
        <v>46</v>
      </c>
      <c r="E7" s="13" t="s">
        <v>48</v>
      </c>
      <c r="F7" s="13"/>
      <c r="G7" s="14">
        <v>17510</v>
      </c>
      <c r="H7" s="14"/>
      <c r="I7" s="14">
        <v>1667</v>
      </c>
      <c r="J7" s="14">
        <v>0</v>
      </c>
      <c r="K7" s="14">
        <v>0</v>
      </c>
      <c r="L7" s="14">
        <v>0</v>
      </c>
      <c r="M7" s="15">
        <v>0</v>
      </c>
      <c r="N7" s="16">
        <f>SUM(I7:M7)</f>
        <v>1667</v>
      </c>
      <c r="O7" s="16"/>
      <c r="P7" s="16">
        <v>0</v>
      </c>
      <c r="Q7" s="17">
        <v>380000000</v>
      </c>
      <c r="R7" s="18">
        <v>865996</v>
      </c>
    </row>
    <row r="10" spans="1:18" s="19" customFormat="1">
      <c r="D10" s="19" t="s">
        <v>29</v>
      </c>
    </row>
    <row r="11" spans="1:18" s="19" customFormat="1" ht="21">
      <c r="D11" s="19" t="s">
        <v>30</v>
      </c>
      <c r="M11" s="20" t="s">
        <v>20</v>
      </c>
      <c r="N11" s="21" t="s">
        <v>21</v>
      </c>
      <c r="O11" s="22"/>
      <c r="P11" s="34" t="s">
        <v>31</v>
      </c>
    </row>
    <row r="12" spans="1:18" s="19" customFormat="1" ht="21">
      <c r="D12" s="19" t="s">
        <v>32</v>
      </c>
      <c r="M12" s="23">
        <v>336865215</v>
      </c>
      <c r="N12" s="24">
        <v>416435387</v>
      </c>
      <c r="O12" s="25"/>
      <c r="P12" s="26">
        <v>376650301</v>
      </c>
    </row>
    <row r="13" spans="1:18" s="19" customFormat="1">
      <c r="D13" s="19" t="s">
        <v>33</v>
      </c>
      <c r="M13" s="27"/>
    </row>
    <row r="14" spans="1:18" s="19" customFormat="1" ht="21">
      <c r="D14" s="28" t="s">
        <v>34</v>
      </c>
      <c r="E14" s="29">
        <v>1.1999999999999999E-3</v>
      </c>
      <c r="M14" s="30"/>
    </row>
    <row r="15" spans="1:18" s="19" customFormat="1" ht="21">
      <c r="D15" s="31" t="s">
        <v>35</v>
      </c>
      <c r="E15" s="29">
        <v>1E-3</v>
      </c>
      <c r="M15" s="32"/>
    </row>
    <row r="16" spans="1:18" s="19" customFormat="1">
      <c r="D16" s="31" t="s">
        <v>36</v>
      </c>
      <c r="E16" s="29">
        <v>8.0000000000000004E-4</v>
      </c>
      <c r="M16" s="27"/>
    </row>
    <row r="17" spans="4:13" s="19" customFormat="1">
      <c r="D17" s="31" t="s">
        <v>37</v>
      </c>
      <c r="E17" s="29">
        <v>5.9999999999999995E-4</v>
      </c>
      <c r="M17" s="27"/>
    </row>
    <row r="18" spans="4:13" s="19" customFormat="1">
      <c r="D18" s="31" t="s">
        <v>38</v>
      </c>
      <c r="E18" s="29">
        <v>5.0000000000000001E-4</v>
      </c>
      <c r="M18" s="27"/>
    </row>
    <row r="19" spans="4:13" s="19" customFormat="1"/>
    <row r="20" spans="4:13" s="19" customFormat="1">
      <c r="D20" s="31" t="s">
        <v>39</v>
      </c>
    </row>
    <row r="21" spans="4:13" s="19" customFormat="1">
      <c r="D21" s="28" t="s">
        <v>15</v>
      </c>
      <c r="E21" s="33">
        <v>-5.9999999999999995E-4</v>
      </c>
    </row>
    <row r="22" spans="4:13" s="19" customFormat="1">
      <c r="D22" s="31" t="s">
        <v>16</v>
      </c>
      <c r="E22" s="33">
        <v>-5.0000000000000001E-4</v>
      </c>
    </row>
    <row r="23" spans="4:13" s="19" customFormat="1">
      <c r="D23" s="31" t="s">
        <v>17</v>
      </c>
      <c r="E23" s="33">
        <v>-4.0000000000000002E-4</v>
      </c>
    </row>
    <row r="24" spans="4:13" s="19" customFormat="1">
      <c r="D24" s="31" t="s">
        <v>18</v>
      </c>
      <c r="E24" s="33">
        <v>-2.9999999999999997E-4</v>
      </c>
    </row>
    <row r="25" spans="4:13" s="19" customFormat="1">
      <c r="D25" s="31" t="s">
        <v>19</v>
      </c>
      <c r="E25" s="33">
        <v>-2.0000000000000001E-4</v>
      </c>
    </row>
    <row r="26" spans="4:13" s="19" customFormat="1"/>
    <row r="27" spans="4:13" s="19" customFormat="1">
      <c r="D27" s="31" t="s">
        <v>40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topLeftCell="A3" zoomScale="70" zoomScaleNormal="70" workbookViewId="0">
      <selection activeCell="E17" sqref="E17"/>
    </sheetView>
  </sheetViews>
  <sheetFormatPr defaultRowHeight="16.5"/>
  <cols>
    <col min="1" max="1" width="14.5" customWidth="1"/>
    <col min="2" max="2" width="16.625" customWidth="1"/>
    <col min="3" max="3" width="16.375" customWidth="1"/>
    <col min="4" max="4" width="18.625" customWidth="1"/>
    <col min="5" max="5" width="17" customWidth="1"/>
    <col min="6" max="6" width="15.5" customWidth="1"/>
    <col min="7" max="7" width="10.125" customWidth="1"/>
    <col min="8" max="8" width="16.25" customWidth="1"/>
    <col min="9" max="9" width="17.875" customWidth="1"/>
    <col min="10" max="10" width="15.625" customWidth="1"/>
    <col min="11" max="11" width="14.125" customWidth="1"/>
    <col min="12" max="12" width="17" customWidth="1"/>
    <col min="13" max="13" width="21.125" customWidth="1"/>
    <col min="14" max="14" width="23.375" style="40" customWidth="1"/>
    <col min="15" max="15" width="15.875" customWidth="1"/>
  </cols>
  <sheetData>
    <row r="1" spans="1:14" ht="21" customHeight="1">
      <c r="A1" s="6" t="s">
        <v>41</v>
      </c>
    </row>
    <row r="2" spans="1:14" s="5" customFormat="1" ht="23.25" customHeight="1">
      <c r="A2" s="5" t="s">
        <v>81</v>
      </c>
      <c r="F2" s="4"/>
      <c r="N2" s="41"/>
    </row>
    <row r="3" spans="1:14" s="5" customFormat="1" ht="23.25" customHeight="1">
      <c r="A3" s="5" t="s">
        <v>213</v>
      </c>
      <c r="F3" s="4"/>
      <c r="N3" s="41"/>
    </row>
    <row r="4" spans="1:14" s="5" customFormat="1" ht="58.5">
      <c r="A4" s="7" t="s">
        <v>12</v>
      </c>
      <c r="B4" s="8" t="s">
        <v>1</v>
      </c>
      <c r="C4" s="8" t="s">
        <v>24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11</v>
      </c>
      <c r="I4" s="8" t="s">
        <v>80</v>
      </c>
      <c r="J4" s="9" t="s">
        <v>25</v>
      </c>
      <c r="K4" s="121" t="s">
        <v>52</v>
      </c>
      <c r="L4" s="194" t="s">
        <v>215</v>
      </c>
      <c r="M4" s="194" t="s">
        <v>225</v>
      </c>
      <c r="N4" s="196" t="s">
        <v>216</v>
      </c>
    </row>
    <row r="5" spans="1:14" s="5" customFormat="1" ht="30.75" customHeight="1">
      <c r="A5" s="12" t="s">
        <v>65</v>
      </c>
      <c r="B5" s="13" t="s">
        <v>49</v>
      </c>
      <c r="C5" s="14">
        <v>2000</v>
      </c>
      <c r="D5" s="14">
        <v>0</v>
      </c>
      <c r="E5" s="14">
        <v>2000</v>
      </c>
      <c r="F5" s="14">
        <v>2000</v>
      </c>
      <c r="G5" s="15">
        <v>0</v>
      </c>
      <c r="H5" s="16">
        <f>SUM(C5:G5)</f>
        <v>6000</v>
      </c>
      <c r="I5" s="16"/>
      <c r="J5" s="72">
        <v>27000000</v>
      </c>
      <c r="K5" s="93">
        <v>27000</v>
      </c>
      <c r="L5" s="93">
        <v>93000</v>
      </c>
      <c r="M5" s="195">
        <v>48888</v>
      </c>
      <c r="N5" s="97">
        <f>L5+M5</f>
        <v>141888</v>
      </c>
    </row>
    <row r="6" spans="1:14" s="5" customFormat="1" ht="30.75" customHeight="1">
      <c r="A6" s="37"/>
      <c r="B6" s="37"/>
      <c r="C6" s="211"/>
      <c r="D6" s="211"/>
      <c r="E6" s="211"/>
      <c r="F6" s="211"/>
      <c r="G6" s="213"/>
      <c r="H6" s="214"/>
      <c r="I6" s="214"/>
      <c r="J6" s="57"/>
      <c r="K6" s="48"/>
      <c r="L6" s="48"/>
      <c r="M6" s="215"/>
      <c r="N6" s="218" t="s">
        <v>251</v>
      </c>
    </row>
    <row r="7" spans="1:14" ht="33.75" customHeight="1">
      <c r="A7" s="6" t="s">
        <v>28</v>
      </c>
      <c r="K7" s="40"/>
      <c r="N7"/>
    </row>
    <row r="8" spans="1:14" s="5" customFormat="1" ht="58.5">
      <c r="A8" s="7" t="s">
        <v>12</v>
      </c>
      <c r="B8" s="8" t="s">
        <v>1</v>
      </c>
      <c r="C8" s="8" t="s">
        <v>24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11</v>
      </c>
      <c r="I8" s="8" t="s">
        <v>80</v>
      </c>
      <c r="J8" s="9" t="s">
        <v>25</v>
      </c>
      <c r="K8" s="121"/>
      <c r="L8" s="194" t="s">
        <v>223</v>
      </c>
      <c r="M8" s="194" t="s">
        <v>225</v>
      </c>
      <c r="N8" s="196" t="s">
        <v>222</v>
      </c>
    </row>
    <row r="9" spans="1:14" s="5" customFormat="1" ht="33.75" customHeight="1">
      <c r="A9" s="12" t="s">
        <v>138</v>
      </c>
      <c r="B9" s="13" t="s">
        <v>49</v>
      </c>
      <c r="C9" s="14">
        <v>3000</v>
      </c>
      <c r="D9" s="14">
        <v>3000</v>
      </c>
      <c r="E9" s="14">
        <v>1750</v>
      </c>
      <c r="F9" s="14">
        <v>1750</v>
      </c>
      <c r="G9" s="15">
        <v>200</v>
      </c>
      <c r="H9" s="16">
        <f>SUM(C9:G9)</f>
        <v>9700</v>
      </c>
      <c r="I9" s="16">
        <f>K5/2</f>
        <v>13500</v>
      </c>
      <c r="J9" s="72">
        <v>27000000</v>
      </c>
      <c r="K9" s="93"/>
      <c r="L9" s="13">
        <v>142500</v>
      </c>
      <c r="M9" s="195">
        <v>48888</v>
      </c>
      <c r="N9" s="197">
        <f>L9+M9</f>
        <v>191388</v>
      </c>
    </row>
    <row r="10" spans="1:14" ht="31.5" customHeight="1">
      <c r="N10" s="217" t="s">
        <v>252</v>
      </c>
    </row>
    <row r="11" spans="1:14" s="86" customFormat="1" ht="21">
      <c r="A11" s="87" t="s">
        <v>269</v>
      </c>
      <c r="I11" s="88"/>
      <c r="L11" s="89"/>
      <c r="N11" s="90"/>
    </row>
    <row r="12" spans="1:14" s="86" customFormat="1" ht="21">
      <c r="A12" s="87"/>
      <c r="I12" s="88"/>
      <c r="L12" s="89"/>
      <c r="N12" s="90"/>
    </row>
    <row r="13" spans="1:14" s="86" customFormat="1" ht="21">
      <c r="A13" s="239" t="s">
        <v>270</v>
      </c>
      <c r="I13" s="88"/>
      <c r="K13" s="43"/>
      <c r="L13" s="45"/>
      <c r="M13" s="90"/>
    </row>
    <row r="14" spans="1:14" s="240" customFormat="1" ht="21">
      <c r="A14" s="239" t="s">
        <v>288</v>
      </c>
      <c r="I14" s="241"/>
      <c r="K14" s="44"/>
      <c r="L14" s="49"/>
      <c r="M14" s="242"/>
    </row>
    <row r="15" spans="1:14" s="240" customFormat="1" ht="21">
      <c r="A15" s="239" t="s">
        <v>290</v>
      </c>
      <c r="I15" s="241"/>
      <c r="K15" s="44"/>
      <c r="L15" s="49"/>
      <c r="M15" s="242"/>
    </row>
    <row r="16" spans="1:14" s="240" customFormat="1" ht="21">
      <c r="A16" s="239" t="s">
        <v>296</v>
      </c>
      <c r="I16" s="241"/>
      <c r="K16" s="44"/>
      <c r="L16" s="49"/>
      <c r="M16" s="242"/>
    </row>
    <row r="17" spans="1:14" s="240" customFormat="1" ht="21">
      <c r="A17" s="239"/>
      <c r="I17" s="241"/>
      <c r="K17" s="44"/>
      <c r="L17" s="49"/>
      <c r="M17" s="242"/>
    </row>
    <row r="18" spans="1:14" s="86" customFormat="1" ht="21">
      <c r="A18" s="87"/>
      <c r="I18" s="88"/>
      <c r="L18" s="89"/>
      <c r="N18" s="90"/>
    </row>
    <row r="19" spans="1:14" ht="21">
      <c r="A19" t="s">
        <v>76</v>
      </c>
      <c r="B19" s="19"/>
      <c r="C19" s="19"/>
      <c r="M19" s="43"/>
    </row>
    <row r="20" spans="1:14" ht="21">
      <c r="A20" t="s">
        <v>77</v>
      </c>
      <c r="B20" s="19"/>
      <c r="C20" s="19"/>
      <c r="M20" s="43"/>
    </row>
    <row r="21" spans="1:14" ht="21">
      <c r="A21" t="s">
        <v>78</v>
      </c>
      <c r="B21" s="19"/>
      <c r="C21" s="19"/>
      <c r="H21" s="47"/>
      <c r="I21" s="47"/>
      <c r="J21" s="47"/>
      <c r="M21" s="43"/>
    </row>
    <row r="22" spans="1:14" ht="19.5">
      <c r="A22" s="19"/>
      <c r="B22" s="19"/>
      <c r="C22" s="19"/>
      <c r="D22" s="19"/>
      <c r="E22" s="19"/>
      <c r="F22" s="19"/>
      <c r="H22" s="47" t="s">
        <v>220</v>
      </c>
      <c r="I22" s="47">
        <v>9000</v>
      </c>
      <c r="J22" s="47"/>
      <c r="L22" s="54"/>
      <c r="N22"/>
    </row>
    <row r="23" spans="1:14" s="19" customFormat="1" ht="21">
      <c r="A23" s="46"/>
      <c r="B23" s="50" t="s">
        <v>60</v>
      </c>
      <c r="C23" s="50" t="s">
        <v>61</v>
      </c>
      <c r="E23" s="191" t="s">
        <v>193</v>
      </c>
      <c r="H23" s="1" t="s">
        <v>96</v>
      </c>
      <c r="I23" s="1">
        <v>1800</v>
      </c>
      <c r="J23" s="47"/>
      <c r="K23" s="29"/>
    </row>
    <row r="24" spans="1:14" s="19" customFormat="1" ht="21">
      <c r="A24" s="37" t="s">
        <v>55</v>
      </c>
      <c r="B24" s="48">
        <v>7193000</v>
      </c>
      <c r="C24" s="48">
        <v>4323000</v>
      </c>
      <c r="D24" s="78">
        <v>5000000</v>
      </c>
      <c r="E24" s="44"/>
      <c r="H24" s="1" t="s">
        <v>97</v>
      </c>
      <c r="I24" s="1">
        <v>1800</v>
      </c>
      <c r="J24" s="47"/>
      <c r="K24" s="29"/>
    </row>
    <row r="25" spans="1:14" s="19" customFormat="1" ht="21">
      <c r="A25" s="37" t="s">
        <v>56</v>
      </c>
      <c r="B25" s="48">
        <v>42553000</v>
      </c>
      <c r="C25" s="48">
        <v>51370000</v>
      </c>
      <c r="D25" s="78">
        <v>46000000</v>
      </c>
      <c r="E25" s="49">
        <v>61000000</v>
      </c>
      <c r="H25" s="47"/>
      <c r="I25" s="47"/>
      <c r="J25" s="47"/>
      <c r="K25" s="29"/>
    </row>
    <row r="26" spans="1:14" s="19" customFormat="1" ht="21">
      <c r="A26" s="5" t="s">
        <v>57</v>
      </c>
      <c r="B26" s="41">
        <v>39122000</v>
      </c>
      <c r="C26" s="41">
        <v>33800000</v>
      </c>
      <c r="D26" s="78">
        <v>36000000</v>
      </c>
      <c r="E26" s="49">
        <v>12000000</v>
      </c>
      <c r="H26" s="1" t="s">
        <v>98</v>
      </c>
      <c r="I26" s="47" t="s">
        <v>209</v>
      </c>
      <c r="J26" s="122" t="s">
        <v>207</v>
      </c>
    </row>
    <row r="27" spans="1:14" s="19" customFormat="1" ht="21">
      <c r="A27" s="1" t="s">
        <v>75</v>
      </c>
      <c r="B27" s="76">
        <v>29000000</v>
      </c>
      <c r="C27" s="76">
        <v>24000000</v>
      </c>
      <c r="D27" s="78">
        <v>26500000</v>
      </c>
      <c r="E27" s="136">
        <v>27000000</v>
      </c>
      <c r="H27" s="1" t="s">
        <v>99</v>
      </c>
      <c r="I27" s="47" t="s">
        <v>210</v>
      </c>
      <c r="J27" s="122" t="s">
        <v>208</v>
      </c>
    </row>
    <row r="28" spans="1:14" s="19" customFormat="1" ht="21">
      <c r="A28" s="5" t="s">
        <v>58</v>
      </c>
      <c r="B28" s="41"/>
      <c r="C28" s="41"/>
      <c r="D28" s="78"/>
      <c r="E28" s="136">
        <v>100000000</v>
      </c>
      <c r="G28" s="99"/>
      <c r="H28" s="47"/>
      <c r="I28" s="105"/>
      <c r="J28" s="47"/>
      <c r="K28" s="47"/>
    </row>
    <row r="29" spans="1:14" s="19" customFormat="1" ht="21">
      <c r="A29" s="1"/>
      <c r="B29" s="76"/>
      <c r="C29" s="76"/>
      <c r="D29" s="40"/>
      <c r="E29" s="136"/>
      <c r="F29"/>
      <c r="G29" s="99"/>
      <c r="H29" s="47" t="s">
        <v>100</v>
      </c>
      <c r="I29" s="47"/>
      <c r="J29" s="47"/>
    </row>
    <row r="30" spans="1:14" s="19" customFormat="1" ht="21">
      <c r="A30" s="244" t="s">
        <v>282</v>
      </c>
      <c r="B30" s="29"/>
      <c r="E30" s="137"/>
      <c r="F30"/>
      <c r="G30" s="99"/>
      <c r="H30" s="47" t="s">
        <v>90</v>
      </c>
      <c r="I30" s="47"/>
      <c r="J30" s="106"/>
    </row>
    <row r="31" spans="1:14" s="19" customFormat="1" ht="21">
      <c r="A31" s="47"/>
      <c r="B31" s="245" t="s">
        <v>276</v>
      </c>
      <c r="C31" s="3" t="s">
        <v>277</v>
      </c>
      <c r="D31" s="246" t="s">
        <v>275</v>
      </c>
      <c r="G31" s="99"/>
      <c r="H31" s="47"/>
      <c r="I31" s="47"/>
      <c r="J31" s="106"/>
    </row>
    <row r="32" spans="1:14" s="19" customFormat="1" ht="19.5">
      <c r="A32" s="47" t="s">
        <v>278</v>
      </c>
      <c r="B32" s="254">
        <v>8060000</v>
      </c>
      <c r="C32" s="255">
        <v>12000000</v>
      </c>
      <c r="D32" s="256">
        <v>0.67169999999999996</v>
      </c>
      <c r="E32"/>
      <c r="F32"/>
      <c r="H32" s="47" t="s">
        <v>101</v>
      </c>
      <c r="I32" s="47"/>
      <c r="J32" s="106"/>
    </row>
    <row r="33" spans="1:14" ht="19.5">
      <c r="A33" s="47" t="s">
        <v>27</v>
      </c>
      <c r="B33" s="254">
        <v>52440000</v>
      </c>
      <c r="C33" s="255">
        <v>61000000</v>
      </c>
      <c r="D33" s="257">
        <v>0.86</v>
      </c>
      <c r="M33" s="40"/>
      <c r="N33"/>
    </row>
    <row r="34" spans="1:14" ht="19.5">
      <c r="A34" s="1" t="s">
        <v>75</v>
      </c>
      <c r="B34" s="258">
        <v>18920000</v>
      </c>
      <c r="C34" s="259">
        <v>27000000</v>
      </c>
      <c r="D34" s="256">
        <v>0.70069999999999999</v>
      </c>
    </row>
    <row r="35" spans="1:14" ht="19.5">
      <c r="A35" s="47" t="s">
        <v>283</v>
      </c>
      <c r="B35" s="260">
        <f>SUM(B32:B34)</f>
        <v>79420000</v>
      </c>
      <c r="C35" s="261">
        <f>SUM(C32:C34)</f>
        <v>100000000</v>
      </c>
      <c r="D35" s="262">
        <v>0.79420000000000002</v>
      </c>
    </row>
    <row r="37" spans="1:14" s="263" customFormat="1" ht="19.5"/>
    <row r="38" spans="1:14" s="263" customFormat="1" ht="19.5"/>
    <row r="39" spans="1:14" s="263" customFormat="1" ht="19.5">
      <c r="A39" s="264"/>
      <c r="B39" s="265"/>
    </row>
    <row r="40" spans="1:14" s="263" customFormat="1" ht="19.5">
      <c r="A40" s="264"/>
      <c r="B40" s="265"/>
    </row>
  </sheetData>
  <phoneticPr fontId="3" type="noConversion"/>
  <pageMargins left="0.70866141732283472" right="0.28999999999999998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zoomScale="80" zoomScaleNormal="80" workbookViewId="0">
      <selection activeCell="M20" sqref="M20"/>
    </sheetView>
  </sheetViews>
  <sheetFormatPr defaultRowHeight="16.5"/>
  <cols>
    <col min="1" max="1" width="14.5" customWidth="1"/>
    <col min="2" max="2" width="16" customWidth="1"/>
    <col min="3" max="3" width="14.875" customWidth="1"/>
    <col min="4" max="4" width="16.25" customWidth="1"/>
    <col min="5" max="5" width="12.625" customWidth="1"/>
    <col min="6" max="6" width="15.875" customWidth="1"/>
    <col min="7" max="8" width="12.5" bestFit="1" customWidth="1"/>
    <col min="9" max="9" width="14.125" customWidth="1"/>
    <col min="10" max="10" width="16.25" bestFit="1" customWidth="1"/>
    <col min="11" max="11" width="22.625" customWidth="1"/>
    <col min="12" max="12" width="12.125" customWidth="1"/>
    <col min="13" max="13" width="16.25" bestFit="1" customWidth="1"/>
    <col min="14" max="14" width="14" style="40" customWidth="1"/>
    <col min="15" max="15" width="21.75" customWidth="1"/>
  </cols>
  <sheetData>
    <row r="1" spans="1:14" ht="21" customHeight="1">
      <c r="A1" s="6" t="s">
        <v>41</v>
      </c>
    </row>
    <row r="2" spans="1:14" s="5" customFormat="1" ht="23.25" customHeight="1">
      <c r="F2" s="4"/>
      <c r="N2" s="41"/>
    </row>
    <row r="3" spans="1:14" s="5" customFormat="1" ht="23.25" customHeight="1">
      <c r="A3" s="7" t="s">
        <v>12</v>
      </c>
      <c r="B3" s="8" t="s">
        <v>1</v>
      </c>
      <c r="C3" s="8" t="s">
        <v>24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11</v>
      </c>
      <c r="I3" s="8" t="s">
        <v>80</v>
      </c>
      <c r="J3" s="9" t="s">
        <v>25</v>
      </c>
      <c r="K3" s="121" t="s">
        <v>130</v>
      </c>
      <c r="L3" s="96" t="s">
        <v>52</v>
      </c>
    </row>
    <row r="4" spans="1:14" s="5" customFormat="1" ht="23.25" customHeight="1">
      <c r="A4" s="12" t="s">
        <v>117</v>
      </c>
      <c r="B4" s="13" t="s">
        <v>48</v>
      </c>
      <c r="C4" s="36">
        <v>1500</v>
      </c>
      <c r="D4" s="36">
        <v>0</v>
      </c>
      <c r="E4" s="36">
        <v>850</v>
      </c>
      <c r="F4" s="36">
        <v>850</v>
      </c>
      <c r="G4" s="36">
        <v>0</v>
      </c>
      <c r="H4" s="36">
        <f>SUM(C4:G4)</f>
        <v>3200</v>
      </c>
      <c r="I4" s="16">
        <v>0</v>
      </c>
      <c r="J4" s="72">
        <v>94800000</v>
      </c>
      <c r="K4" s="93">
        <v>46000</v>
      </c>
      <c r="L4" s="94">
        <v>2000</v>
      </c>
    </row>
    <row r="5" spans="1:14" ht="33.75" customHeight="1">
      <c r="A5" s="6" t="s">
        <v>28</v>
      </c>
      <c r="K5" s="40"/>
      <c r="N5"/>
    </row>
    <row r="6" spans="1:14" s="5" customFormat="1" ht="23.25" customHeight="1">
      <c r="A6" s="7" t="s">
        <v>12</v>
      </c>
      <c r="B6" s="8" t="s">
        <v>1</v>
      </c>
      <c r="C6" s="8" t="s">
        <v>24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11</v>
      </c>
      <c r="I6" s="8" t="s">
        <v>80</v>
      </c>
      <c r="J6" s="9" t="s">
        <v>25</v>
      </c>
      <c r="K6" s="95" t="s">
        <v>134</v>
      </c>
      <c r="L6" s="121" t="s">
        <v>132</v>
      </c>
      <c r="M6" s="96" t="s">
        <v>133</v>
      </c>
    </row>
    <row r="7" spans="1:14" s="5" customFormat="1" ht="23.25" customHeight="1">
      <c r="A7" s="12" t="s">
        <v>117</v>
      </c>
      <c r="B7" s="13" t="s">
        <v>48</v>
      </c>
      <c r="C7" s="36">
        <f>C4+L4/24</f>
        <v>1583.3333333333333</v>
      </c>
      <c r="D7" s="36">
        <v>0</v>
      </c>
      <c r="E7" s="36">
        <v>850</v>
      </c>
      <c r="F7" s="36">
        <v>850</v>
      </c>
      <c r="G7" s="36">
        <v>200</v>
      </c>
      <c r="H7" s="36">
        <f>SUM(C7:G7)</f>
        <v>3483.333333333333</v>
      </c>
      <c r="I7" s="16">
        <f>L4/2</f>
        <v>1000</v>
      </c>
      <c r="J7" s="72">
        <v>94800000</v>
      </c>
      <c r="K7" s="93">
        <f>H7*12+I7</f>
        <v>42800</v>
      </c>
      <c r="L7" s="13">
        <f>3*C7</f>
        <v>4750</v>
      </c>
      <c r="M7" s="97">
        <f>SUM(K7:L7)</f>
        <v>47550</v>
      </c>
    </row>
    <row r="9" spans="1:14" s="86" customFormat="1" ht="21">
      <c r="A9" s="87" t="s">
        <v>118</v>
      </c>
      <c r="I9" s="88"/>
      <c r="L9" s="89"/>
      <c r="N9" s="90"/>
    </row>
    <row r="11" spans="1:14" ht="21">
      <c r="A11" t="s">
        <v>76</v>
      </c>
      <c r="B11" s="19"/>
      <c r="C11" s="19"/>
      <c r="M11" s="43"/>
    </row>
    <row r="12" spans="1:14" ht="21">
      <c r="A12" t="s">
        <v>77</v>
      </c>
      <c r="B12" s="19"/>
      <c r="C12" s="19"/>
      <c r="M12" s="43"/>
    </row>
    <row r="13" spans="1:14" ht="21">
      <c r="A13" t="s">
        <v>78</v>
      </c>
      <c r="B13" s="19"/>
      <c r="C13" s="19"/>
      <c r="M13" s="43"/>
    </row>
    <row r="14" spans="1:14" ht="19.5">
      <c r="A14" s="19"/>
      <c r="B14" s="19"/>
      <c r="C14" s="19"/>
      <c r="D14" s="19"/>
      <c r="E14" s="19"/>
      <c r="F14" s="19"/>
      <c r="G14" s="47"/>
      <c r="H14" s="47"/>
      <c r="I14" s="47"/>
      <c r="J14" s="47"/>
      <c r="K14" s="47"/>
      <c r="L14" s="54"/>
      <c r="N14"/>
    </row>
    <row r="15" spans="1:14" s="19" customFormat="1" ht="19.5">
      <c r="G15" s="47"/>
      <c r="H15" s="47"/>
      <c r="I15" s="47"/>
      <c r="J15" s="47"/>
      <c r="K15" s="47"/>
      <c r="L15" s="54"/>
    </row>
    <row r="16" spans="1:14" s="19" customFormat="1" ht="21">
      <c r="A16" s="46"/>
      <c r="B16" s="50" t="s">
        <v>60</v>
      </c>
      <c r="C16" s="50" t="s">
        <v>61</v>
      </c>
      <c r="D16" s="51" t="s">
        <v>59</v>
      </c>
      <c r="E16" s="47"/>
      <c r="F16" s="78" t="s">
        <v>79</v>
      </c>
      <c r="G16" s="47"/>
      <c r="H16" s="1" t="s">
        <v>96</v>
      </c>
      <c r="I16" s="120">
        <v>1400</v>
      </c>
      <c r="J16" s="47"/>
      <c r="K16" s="107"/>
    </row>
    <row r="17" spans="1:11" s="19" customFormat="1" ht="21">
      <c r="A17" s="37" t="s">
        <v>55</v>
      </c>
      <c r="B17" s="48">
        <v>7193000</v>
      </c>
      <c r="C17" s="48">
        <v>4323000</v>
      </c>
      <c r="D17" s="75">
        <f>(B17+C17)/2</f>
        <v>5758000</v>
      </c>
      <c r="E17" s="78">
        <v>5800000</v>
      </c>
      <c r="F17" s="43">
        <v>0</v>
      </c>
      <c r="G17" s="47"/>
      <c r="H17" s="1" t="s">
        <v>97</v>
      </c>
      <c r="I17" s="120">
        <v>1400</v>
      </c>
      <c r="J17" s="47"/>
      <c r="K17" s="107"/>
    </row>
    <row r="18" spans="1:11" s="19" customFormat="1" ht="21">
      <c r="A18" s="37" t="s">
        <v>56</v>
      </c>
      <c r="B18" s="48">
        <v>42553000</v>
      </c>
      <c r="C18" s="48">
        <v>51370000</v>
      </c>
      <c r="D18" s="75">
        <f>(B18+C18)/2</f>
        <v>46961500</v>
      </c>
      <c r="E18" s="78">
        <v>47000000</v>
      </c>
      <c r="F18" s="45">
        <f>E17+E18</f>
        <v>52800000</v>
      </c>
      <c r="G18" s="47"/>
      <c r="H18" s="47"/>
      <c r="I18" s="47"/>
      <c r="J18" s="47"/>
      <c r="K18" s="107"/>
    </row>
    <row r="19" spans="1:11" s="19" customFormat="1" ht="21">
      <c r="A19" s="5" t="s">
        <v>57</v>
      </c>
      <c r="B19" s="41">
        <v>39122000</v>
      </c>
      <c r="C19" s="41">
        <v>33800000</v>
      </c>
      <c r="D19" s="75">
        <f>(B19+C19)/2</f>
        <v>36461000</v>
      </c>
      <c r="E19" s="78">
        <v>37000000</v>
      </c>
      <c r="F19" s="45">
        <v>37000000</v>
      </c>
      <c r="G19" s="47"/>
      <c r="H19" s="1" t="s">
        <v>98</v>
      </c>
      <c r="I19" s="47">
        <v>480.11</v>
      </c>
      <c r="J19" s="47" t="s">
        <v>88</v>
      </c>
      <c r="K19" s="107"/>
    </row>
    <row r="20" spans="1:11" s="19" customFormat="1" ht="21">
      <c r="A20" s="5" t="s">
        <v>58</v>
      </c>
      <c r="B20" s="41">
        <f>SUM(B17:B19)</f>
        <v>88868000</v>
      </c>
      <c r="C20" s="41">
        <f>SUM(C17:C19)</f>
        <v>89493000</v>
      </c>
      <c r="D20" s="49"/>
      <c r="E20" s="40"/>
      <c r="F20" s="43"/>
      <c r="G20" s="47"/>
      <c r="H20" s="1" t="s">
        <v>99</v>
      </c>
      <c r="I20" s="47">
        <v>244</v>
      </c>
      <c r="J20" s="47" t="s">
        <v>119</v>
      </c>
      <c r="K20" s="47"/>
    </row>
    <row r="21" spans="1:11" s="19" customFormat="1" ht="21">
      <c r="A21" s="40"/>
      <c r="B21"/>
      <c r="C21"/>
      <c r="D21"/>
      <c r="E21" s="40"/>
      <c r="F21" s="43"/>
      <c r="G21" s="108"/>
      <c r="H21" s="47"/>
      <c r="I21" s="105"/>
      <c r="J21" s="47"/>
      <c r="K21" s="47"/>
    </row>
    <row r="22" spans="1:11" s="19" customFormat="1" ht="21">
      <c r="A22" s="1" t="s">
        <v>75</v>
      </c>
      <c r="B22" s="76">
        <v>2903000</v>
      </c>
      <c r="C22" s="76">
        <v>2403000</v>
      </c>
      <c r="D22" s="76">
        <f>(B22+C22)/2</f>
        <v>2653000</v>
      </c>
      <c r="E22" s="40"/>
      <c r="F22" s="79">
        <v>5000000</v>
      </c>
      <c r="G22" s="108"/>
      <c r="H22" s="47" t="s">
        <v>89</v>
      </c>
      <c r="I22" s="47"/>
      <c r="J22" s="47"/>
      <c r="K22" s="47"/>
    </row>
    <row r="23" spans="1:11" s="19" customFormat="1" ht="21">
      <c r="A23"/>
      <c r="B23"/>
      <c r="C23"/>
      <c r="D23"/>
      <c r="E23" s="40"/>
      <c r="F23" s="45">
        <f>SUM(F17:F22)</f>
        <v>94800000</v>
      </c>
      <c r="G23" s="108"/>
      <c r="H23" s="47" t="s">
        <v>90</v>
      </c>
      <c r="I23" s="47"/>
      <c r="J23" s="106"/>
      <c r="K23" s="47"/>
    </row>
    <row r="24" spans="1:11" s="19" customFormat="1" ht="21">
      <c r="A24" s="112"/>
      <c r="B24" s="113"/>
      <c r="C24" s="114"/>
      <c r="D24" s="114"/>
      <c r="G24" s="108"/>
      <c r="H24" s="47"/>
      <c r="I24" s="47"/>
      <c r="J24" s="106"/>
      <c r="K24" s="47"/>
    </row>
    <row r="25" spans="1:11" s="19" customFormat="1" ht="25.5">
      <c r="A25" s="115"/>
      <c r="B25" s="116"/>
      <c r="C25" s="117"/>
      <c r="D25" s="118"/>
      <c r="E25"/>
      <c r="F25"/>
      <c r="G25" s="47"/>
      <c r="H25" s="47" t="s">
        <v>91</v>
      </c>
      <c r="I25" s="47"/>
      <c r="J25" s="106"/>
      <c r="K25" s="47"/>
    </row>
    <row r="26" spans="1:11">
      <c r="A26" s="115"/>
      <c r="B26" s="115"/>
      <c r="C26" s="115"/>
      <c r="D26" s="115"/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opLeftCell="G1" zoomScale="80" zoomScaleNormal="80" workbookViewId="0">
      <selection activeCell="M20" sqref="M20"/>
    </sheetView>
  </sheetViews>
  <sheetFormatPr defaultRowHeight="16.5"/>
  <cols>
    <col min="1" max="1" width="14.5" customWidth="1"/>
    <col min="2" max="2" width="16" customWidth="1"/>
    <col min="3" max="3" width="14.875" customWidth="1"/>
    <col min="4" max="4" width="16.25" customWidth="1"/>
    <col min="5" max="5" width="12.625" customWidth="1"/>
    <col min="6" max="6" width="15.875" customWidth="1"/>
    <col min="7" max="8" width="12.5" bestFit="1" customWidth="1"/>
    <col min="9" max="9" width="14.125" customWidth="1"/>
    <col min="10" max="10" width="16.25" bestFit="1" customWidth="1"/>
    <col min="11" max="11" width="23.375" customWidth="1"/>
    <col min="12" max="12" width="12.125" customWidth="1"/>
    <col min="13" max="13" width="16.25" bestFit="1" customWidth="1"/>
    <col min="14" max="14" width="13.25" style="40" bestFit="1" customWidth="1"/>
    <col min="15" max="15" width="21.75" customWidth="1"/>
  </cols>
  <sheetData>
    <row r="1" spans="1:14" ht="21" customHeight="1">
      <c r="A1" s="6" t="s">
        <v>41</v>
      </c>
    </row>
    <row r="2" spans="1:14" s="5" customFormat="1" ht="23.25" customHeight="1">
      <c r="F2" s="4"/>
      <c r="N2" s="41"/>
    </row>
    <row r="3" spans="1:14" s="5" customFormat="1" ht="23.25" customHeight="1">
      <c r="A3" s="7" t="s">
        <v>12</v>
      </c>
      <c r="B3" s="8" t="s">
        <v>1</v>
      </c>
      <c r="C3" s="8" t="s">
        <v>24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11</v>
      </c>
      <c r="I3" s="8" t="s">
        <v>80</v>
      </c>
      <c r="J3" s="9" t="s">
        <v>25</v>
      </c>
      <c r="K3" s="121" t="s">
        <v>130</v>
      </c>
      <c r="L3" s="96" t="s">
        <v>52</v>
      </c>
    </row>
    <row r="4" spans="1:14" s="5" customFormat="1" ht="23.25" customHeight="1">
      <c r="A4" s="12" t="s">
        <v>120</v>
      </c>
      <c r="B4" s="13" t="s">
        <v>121</v>
      </c>
      <c r="C4" s="36">
        <v>1500</v>
      </c>
      <c r="D4" s="36">
        <v>500</v>
      </c>
      <c r="E4" s="36">
        <v>850</v>
      </c>
      <c r="F4" s="36">
        <v>850</v>
      </c>
      <c r="G4" s="36">
        <v>0</v>
      </c>
      <c r="H4" s="36">
        <f>SUM(C4:G4)</f>
        <v>3700</v>
      </c>
      <c r="I4" s="16">
        <v>0</v>
      </c>
      <c r="J4" s="72">
        <v>94800000</v>
      </c>
      <c r="K4" s="93">
        <v>46050</v>
      </c>
      <c r="L4" s="94">
        <v>2500</v>
      </c>
    </row>
    <row r="5" spans="1:14" ht="33.75" customHeight="1">
      <c r="A5" s="6" t="s">
        <v>28</v>
      </c>
      <c r="K5" s="40"/>
      <c r="N5"/>
    </row>
    <row r="6" spans="1:14" s="5" customFormat="1" ht="23.25" customHeight="1">
      <c r="A6" s="7" t="s">
        <v>12</v>
      </c>
      <c r="B6" s="8" t="s">
        <v>1</v>
      </c>
      <c r="C6" s="8" t="s">
        <v>24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11</v>
      </c>
      <c r="I6" s="8" t="s">
        <v>80</v>
      </c>
      <c r="J6" s="9" t="s">
        <v>25</v>
      </c>
      <c r="K6" s="95" t="s">
        <v>134</v>
      </c>
      <c r="L6" s="121" t="s">
        <v>132</v>
      </c>
      <c r="M6" s="96" t="s">
        <v>133</v>
      </c>
    </row>
    <row r="7" spans="1:14" s="5" customFormat="1" ht="23.25" customHeight="1">
      <c r="A7" s="12" t="s">
        <v>120</v>
      </c>
      <c r="B7" s="13" t="s">
        <v>121</v>
      </c>
      <c r="C7" s="36">
        <f>C4+L4/24</f>
        <v>1604.1666666666667</v>
      </c>
      <c r="D7" s="36">
        <v>500</v>
      </c>
      <c r="E7" s="36">
        <v>850</v>
      </c>
      <c r="F7" s="36">
        <v>850</v>
      </c>
      <c r="G7" s="36">
        <v>200</v>
      </c>
      <c r="H7" s="36">
        <f>SUM(C7:G7)</f>
        <v>4004.166666666667</v>
      </c>
      <c r="I7" s="16">
        <f>L4/2</f>
        <v>1250</v>
      </c>
      <c r="J7" s="72">
        <v>94800000</v>
      </c>
      <c r="K7" s="93">
        <f>H7*12+I7</f>
        <v>49300</v>
      </c>
      <c r="L7" s="93">
        <f>3*C7</f>
        <v>4812.5</v>
      </c>
      <c r="M7" s="97">
        <f>SUM(K7:L7)</f>
        <v>54112.5</v>
      </c>
    </row>
    <row r="9" spans="1:14" s="86" customFormat="1" ht="21">
      <c r="A9" s="87" t="s">
        <v>122</v>
      </c>
      <c r="I9" s="88"/>
      <c r="L9" s="89"/>
      <c r="N9" s="90"/>
    </row>
    <row r="11" spans="1:14" ht="21">
      <c r="A11" t="s">
        <v>76</v>
      </c>
      <c r="B11" s="19"/>
      <c r="C11" s="19"/>
      <c r="M11" s="43"/>
    </row>
    <row r="12" spans="1:14" ht="21">
      <c r="A12" t="s">
        <v>77</v>
      </c>
      <c r="B12" s="19"/>
      <c r="C12" s="19"/>
      <c r="M12" s="43"/>
    </row>
    <row r="13" spans="1:14" ht="21">
      <c r="A13" t="s">
        <v>78</v>
      </c>
      <c r="B13" s="19"/>
      <c r="C13" s="19"/>
      <c r="M13" s="43"/>
    </row>
    <row r="14" spans="1:14" ht="19.5">
      <c r="A14" s="19"/>
      <c r="B14" s="19"/>
      <c r="C14" s="19"/>
      <c r="D14" s="19"/>
      <c r="E14" s="19"/>
      <c r="F14" s="19"/>
      <c r="G14" s="47"/>
      <c r="H14" s="47"/>
      <c r="I14" s="47"/>
      <c r="J14" s="47"/>
      <c r="K14" s="47"/>
      <c r="L14" s="54"/>
      <c r="N14"/>
    </row>
    <row r="15" spans="1:14" s="19" customFormat="1" ht="21">
      <c r="A15" s="46"/>
      <c r="B15" s="50" t="s">
        <v>60</v>
      </c>
      <c r="C15" s="50" t="s">
        <v>61</v>
      </c>
      <c r="D15" s="51" t="s">
        <v>59</v>
      </c>
      <c r="E15" s="47"/>
      <c r="F15" s="78" t="s">
        <v>79</v>
      </c>
      <c r="G15" s="47"/>
      <c r="H15" s="1" t="s">
        <v>96</v>
      </c>
      <c r="I15" s="119">
        <v>1800</v>
      </c>
      <c r="J15" s="47"/>
      <c r="K15" s="107"/>
    </row>
    <row r="16" spans="1:14" s="19" customFormat="1" ht="21">
      <c r="A16" s="37" t="s">
        <v>55</v>
      </c>
      <c r="B16" s="48">
        <v>7193000</v>
      </c>
      <c r="C16" s="48">
        <v>4323000</v>
      </c>
      <c r="D16" s="75">
        <f>(B16+C16)/2</f>
        <v>5758000</v>
      </c>
      <c r="E16" s="78">
        <v>5800000</v>
      </c>
      <c r="F16" s="43">
        <v>0</v>
      </c>
      <c r="G16" s="47"/>
      <c r="H16" s="1" t="s">
        <v>97</v>
      </c>
      <c r="I16" s="119">
        <v>1800</v>
      </c>
      <c r="J16" s="47"/>
      <c r="K16" s="107"/>
    </row>
    <row r="17" spans="1:11" s="19" customFormat="1" ht="21">
      <c r="A17" s="37" t="s">
        <v>56</v>
      </c>
      <c r="B17" s="48">
        <v>42553000</v>
      </c>
      <c r="C17" s="48">
        <v>51370000</v>
      </c>
      <c r="D17" s="75">
        <f>(B17+C17)/2</f>
        <v>46961500</v>
      </c>
      <c r="E17" s="78">
        <v>47000000</v>
      </c>
      <c r="F17" s="45">
        <f>E16+E17</f>
        <v>52800000</v>
      </c>
      <c r="G17" s="47"/>
      <c r="H17" s="47"/>
      <c r="I17" s="47"/>
      <c r="J17" s="47"/>
      <c r="K17" s="107"/>
    </row>
    <row r="18" spans="1:11" s="19" customFormat="1" ht="21">
      <c r="A18" s="5" t="s">
        <v>57</v>
      </c>
      <c r="B18" s="41">
        <v>39122000</v>
      </c>
      <c r="C18" s="41">
        <v>33800000</v>
      </c>
      <c r="D18" s="75">
        <f>(B18+C18)/2</f>
        <v>36461000</v>
      </c>
      <c r="E18" s="78">
        <v>37000000</v>
      </c>
      <c r="F18" s="45">
        <v>37000000</v>
      </c>
      <c r="G18" s="47"/>
      <c r="H18" s="1" t="s">
        <v>98</v>
      </c>
      <c r="I18" s="47">
        <v>480.11</v>
      </c>
      <c r="J18" s="47" t="s">
        <v>88</v>
      </c>
      <c r="K18" s="107"/>
    </row>
    <row r="19" spans="1:11" s="19" customFormat="1" ht="21">
      <c r="A19" s="5" t="s">
        <v>58</v>
      </c>
      <c r="B19" s="41">
        <f>SUM(B16:B18)</f>
        <v>88868000</v>
      </c>
      <c r="C19" s="41">
        <f>SUM(C16:C18)</f>
        <v>89493000</v>
      </c>
      <c r="D19" s="49"/>
      <c r="E19" s="40"/>
      <c r="F19" s="43"/>
      <c r="G19" s="47"/>
      <c r="H19" s="1" t="s">
        <v>99</v>
      </c>
      <c r="I19" s="47">
        <v>280</v>
      </c>
      <c r="J19" s="47" t="s">
        <v>123</v>
      </c>
      <c r="K19" s="47"/>
    </row>
    <row r="20" spans="1:11" s="19" customFormat="1" ht="21">
      <c r="A20" s="40"/>
      <c r="B20"/>
      <c r="C20"/>
      <c r="D20"/>
      <c r="E20" s="40"/>
      <c r="F20" s="43"/>
      <c r="G20" s="108"/>
      <c r="H20" s="47"/>
      <c r="I20" s="105"/>
      <c r="J20" s="47"/>
      <c r="K20" s="47"/>
    </row>
    <row r="21" spans="1:11" s="19" customFormat="1" ht="21">
      <c r="A21" s="1" t="s">
        <v>75</v>
      </c>
      <c r="B21" s="76">
        <v>2903000</v>
      </c>
      <c r="C21" s="76">
        <v>2403000</v>
      </c>
      <c r="D21" s="76">
        <f>(B21+C21)/2</f>
        <v>2653000</v>
      </c>
      <c r="E21" s="40"/>
      <c r="F21" s="79">
        <v>5000000</v>
      </c>
      <c r="G21" s="108"/>
      <c r="H21" s="47" t="s">
        <v>89</v>
      </c>
      <c r="I21" s="47"/>
      <c r="J21" s="47"/>
      <c r="K21" s="47"/>
    </row>
    <row r="22" spans="1:11" s="19" customFormat="1" ht="21">
      <c r="A22"/>
      <c r="B22"/>
      <c r="C22"/>
      <c r="D22"/>
      <c r="E22" s="40"/>
      <c r="F22" s="45">
        <f>SUM(F16:F21)</f>
        <v>94800000</v>
      </c>
      <c r="G22" s="108"/>
      <c r="H22" s="47" t="s">
        <v>90</v>
      </c>
      <c r="I22" s="47"/>
      <c r="J22" s="106"/>
      <c r="K22" s="47"/>
    </row>
    <row r="23" spans="1:11" s="19" customFormat="1" ht="21">
      <c r="A23" s="112"/>
      <c r="B23" s="113"/>
      <c r="C23" s="114"/>
      <c r="D23" s="114"/>
      <c r="G23" s="108"/>
      <c r="H23" s="47"/>
      <c r="I23" s="47"/>
      <c r="J23" s="106"/>
      <c r="K23" s="47"/>
    </row>
    <row r="24" spans="1:11" s="19" customFormat="1" ht="25.5">
      <c r="A24" s="115"/>
      <c r="B24" s="116"/>
      <c r="C24" s="117"/>
      <c r="D24" s="118"/>
      <c r="E24"/>
      <c r="F24"/>
      <c r="G24" s="47"/>
      <c r="H24" s="47" t="s">
        <v>91</v>
      </c>
      <c r="I24" s="47"/>
      <c r="J24" s="106"/>
      <c r="K24" s="47"/>
    </row>
    <row r="25" spans="1:11">
      <c r="A25" s="115"/>
      <c r="B25" s="115"/>
      <c r="C25" s="115"/>
      <c r="D25" s="115"/>
    </row>
  </sheetData>
  <phoneticPr fontId="17" type="noConversion"/>
  <pageMargins left="0.70866141732283472" right="0.25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邱卓琴-(鼎立+鼎特適)</vt:lpstr>
      <vt:lpstr>屈濤濤-總目標</vt:lpstr>
      <vt:lpstr>蔣楓-總目標</vt:lpstr>
      <vt:lpstr>蔡為愷-工業應用</vt:lpstr>
      <vt:lpstr>許偉</vt:lpstr>
      <vt:lpstr>鄭愛嬌</vt:lpstr>
      <vt:lpstr>侯吉文-晉江辦</vt:lpstr>
      <vt:lpstr>鄭愛嬌-總額</vt:lpstr>
      <vt:lpstr>廖成-總額</vt:lpstr>
      <vt:lpstr>王小龍-總額</vt:lpstr>
      <vt:lpstr>席江龍-工業應用</vt:lpstr>
      <vt:lpstr>總表2014.2015</vt:lpstr>
      <vt:lpstr>總表2015</vt:lpstr>
      <vt:lpstr>賴傳軍-貼合(離職)</vt:lpstr>
      <vt:lpstr>詹榮源-總額(轉回鼎基)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2016-01-21T01:18:50Z</cp:lastPrinted>
  <dcterms:created xsi:type="dcterms:W3CDTF">2014-07-15T04:06:14Z</dcterms:created>
  <dcterms:modified xsi:type="dcterms:W3CDTF">2016-01-21T01:28:23Z</dcterms:modified>
</cp:coreProperties>
</file>